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RIO\"/>
    </mc:Choice>
  </mc:AlternateContent>
  <xr:revisionPtr revIDLastSave="0" documentId="13_ncr:1_{21E06338-5FE0-465D-BCA4-386AEDBE7647}" xr6:coauthVersionLast="47" xr6:coauthVersionMax="47" xr10:uidLastSave="{00000000-0000-0000-0000-000000000000}"/>
  <bookViews>
    <workbookView xWindow="-110" yWindow="-110" windowWidth="19420" windowHeight="10300" tabRatio="800" activeTab="8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</sheets>
  <definedNames>
    <definedName name="_xlnm.Print_Area" localSheetId="0">'de indicatoren'!$A$1:$S$30</definedName>
    <definedName name="_xlnm.Print_Area" localSheetId="2">'groep 3'!$A$2:$AZ$56</definedName>
    <definedName name="_xlnm.Print_Area" localSheetId="3">'groep 4'!$A$2:$AZ$56</definedName>
    <definedName name="_xlnm.Print_Area" localSheetId="4">'groep 5'!$A$2:$AZ$56</definedName>
    <definedName name="_xlnm.Print_Area" localSheetId="5">'groep 6'!$A$2:$AZ$56</definedName>
    <definedName name="_xlnm.Print_Area" localSheetId="6">'groep 7'!$A$2:$AZ$56</definedName>
    <definedName name="_xlnm.Print_Area" localSheetId="7">'groep 8'!$A$2:$AZ$56</definedName>
    <definedName name="_xlnm.Print_Area" localSheetId="1">INTRO!$A$2:$T$36</definedName>
    <definedName name="_xlnm.Print_Area" localSheetId="8">TOTAAL!$A$2:$AB$49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9" i="13" l="1"/>
  <c r="AS59" i="13"/>
  <c r="AR59" i="13"/>
  <c r="AT58" i="13"/>
  <c r="AS58" i="13"/>
  <c r="AR58" i="13"/>
  <c r="AT57" i="13"/>
  <c r="AS57" i="13"/>
  <c r="AR57" i="13"/>
  <c r="AT56" i="13"/>
  <c r="AS56" i="13"/>
  <c r="AR56" i="13"/>
  <c r="AT55" i="13"/>
  <c r="AS55" i="13"/>
  <c r="AR55" i="13"/>
  <c r="AT59" i="8"/>
  <c r="AS59" i="8"/>
  <c r="AR59" i="8"/>
  <c r="AT58" i="8"/>
  <c r="AS58" i="8"/>
  <c r="AR58" i="8"/>
  <c r="AT57" i="8"/>
  <c r="AS57" i="8"/>
  <c r="AR57" i="8"/>
  <c r="AT56" i="8"/>
  <c r="AS56" i="8"/>
  <c r="AR56" i="8"/>
  <c r="AT55" i="8"/>
  <c r="AS55" i="8"/>
  <c r="AR55" i="8"/>
  <c r="AT59" i="14"/>
  <c r="AS59" i="14"/>
  <c r="AR59" i="14"/>
  <c r="AT58" i="14"/>
  <c r="AS58" i="14"/>
  <c r="AR58" i="14"/>
  <c r="AT57" i="14"/>
  <c r="AS57" i="14"/>
  <c r="AR57" i="14"/>
  <c r="AT56" i="14"/>
  <c r="AS56" i="14"/>
  <c r="AR56" i="14"/>
  <c r="AT55" i="14"/>
  <c r="AA20" i="19" s="1"/>
  <c r="AS55" i="14"/>
  <c r="Y20" i="19" s="1"/>
  <c r="AR55" i="14"/>
  <c r="AT59" i="15"/>
  <c r="AS59" i="15"/>
  <c r="AR59" i="15"/>
  <c r="AT58" i="15"/>
  <c r="AS58" i="15"/>
  <c r="AR58" i="15"/>
  <c r="AR55" i="15" s="1"/>
  <c r="AT57" i="15"/>
  <c r="AS57" i="15"/>
  <c r="AS56" i="15" s="1"/>
  <c r="AR57" i="15"/>
  <c r="AR56" i="15" s="1"/>
  <c r="AT56" i="15"/>
  <c r="AT55" i="15"/>
  <c r="AT59" i="17"/>
  <c r="AS59" i="17"/>
  <c r="AR59" i="17"/>
  <c r="AR56" i="17" s="1"/>
  <c r="AT58" i="17"/>
  <c r="AS58" i="17"/>
  <c r="AS55" i="17" s="1"/>
  <c r="AR58" i="17"/>
  <c r="AT57" i="17"/>
  <c r="AS57" i="17"/>
  <c r="AS56" i="17" s="1"/>
  <c r="AR57" i="17"/>
  <c r="AT56" i="17"/>
  <c r="AT55" i="17"/>
  <c r="AT18" i="16"/>
  <c r="AT19" i="16"/>
  <c r="AT20" i="16"/>
  <c r="AT21" i="16"/>
  <c r="AT23" i="16"/>
  <c r="AT25" i="16"/>
  <c r="AT26" i="16"/>
  <c r="AT27" i="16"/>
  <c r="AT28" i="16"/>
  <c r="AT29" i="16"/>
  <c r="AT30" i="16"/>
  <c r="AT31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19" i="17"/>
  <c r="AT20" i="17"/>
  <c r="AT21" i="17"/>
  <c r="AT22" i="17"/>
  <c r="AT23" i="17"/>
  <c r="AT24" i="17"/>
  <c r="AT25" i="17"/>
  <c r="AT26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18" i="17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8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X20" i="19"/>
  <c r="W20" i="19"/>
  <c r="Y16" i="19"/>
  <c r="AB20" i="19"/>
  <c r="Z20" i="19"/>
  <c r="AB18" i="19"/>
  <c r="Z18" i="19"/>
  <c r="X18" i="19"/>
  <c r="AA18" i="19"/>
  <c r="Y18" i="19"/>
  <c r="W18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R18" i="13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9" i="15"/>
  <c r="AR39" i="15"/>
  <c r="AS38" i="15"/>
  <c r="AR38" i="15"/>
  <c r="AS37" i="15"/>
  <c r="AR37" i="15"/>
  <c r="AS36" i="15"/>
  <c r="AR36" i="15"/>
  <c r="AS34" i="15"/>
  <c r="AR34" i="15"/>
  <c r="AS33" i="15"/>
  <c r="AR33" i="15"/>
  <c r="AS32" i="15"/>
  <c r="AR32" i="15"/>
  <c r="AS31" i="15"/>
  <c r="AR31" i="15"/>
  <c r="AS30" i="15"/>
  <c r="AR30" i="15"/>
  <c r="AS29" i="15"/>
  <c r="AR29" i="15"/>
  <c r="AS28" i="15"/>
  <c r="AR28" i="15"/>
  <c r="AS27" i="15"/>
  <c r="AR27" i="15"/>
  <c r="AS26" i="15"/>
  <c r="AR26" i="15"/>
  <c r="AR25" i="15"/>
  <c r="AS23" i="15"/>
  <c r="AR23" i="15"/>
  <c r="AS22" i="15"/>
  <c r="AR22" i="15"/>
  <c r="AS21" i="15"/>
  <c r="AR21" i="15"/>
  <c r="AS20" i="15"/>
  <c r="AR20" i="15"/>
  <c r="AS19" i="15"/>
  <c r="AR19" i="15"/>
  <c r="AS18" i="15"/>
  <c r="AR18" i="15"/>
  <c r="AS53" i="17"/>
  <c r="AR53" i="17"/>
  <c r="AS52" i="17"/>
  <c r="AR52" i="17"/>
  <c r="AS51" i="17"/>
  <c r="AR51" i="17"/>
  <c r="AR47" i="17"/>
  <c r="AR43" i="17"/>
  <c r="AR39" i="17"/>
  <c r="AS37" i="17"/>
  <c r="AR37" i="17"/>
  <c r="AS36" i="17"/>
  <c r="AR36" i="17"/>
  <c r="AS35" i="17"/>
  <c r="AR35" i="17"/>
  <c r="AR33" i="17"/>
  <c r="AS32" i="17"/>
  <c r="AR32" i="17"/>
  <c r="AS31" i="17"/>
  <c r="AR31" i="17"/>
  <c r="AS30" i="17"/>
  <c r="AR30" i="17"/>
  <c r="AS29" i="17"/>
  <c r="AR29" i="17"/>
  <c r="AS28" i="17"/>
  <c r="AR28" i="17"/>
  <c r="AS27" i="17"/>
  <c r="AR27" i="17"/>
  <c r="AS26" i="17"/>
  <c r="AR26" i="17"/>
  <c r="AS25" i="17"/>
  <c r="AR25" i="17"/>
  <c r="AS24" i="17"/>
  <c r="AR24" i="17"/>
  <c r="AS23" i="17"/>
  <c r="AR23" i="17"/>
  <c r="AS22" i="17"/>
  <c r="AR22" i="17"/>
  <c r="AS21" i="17"/>
  <c r="AR21" i="17"/>
  <c r="AS20" i="17"/>
  <c r="AR20" i="17"/>
  <c r="AS19" i="17"/>
  <c r="AR19" i="17"/>
  <c r="AS18" i="17"/>
  <c r="AR18" i="17"/>
  <c r="AS53" i="16"/>
  <c r="AR53" i="16"/>
  <c r="AS52" i="16"/>
  <c r="AS48" i="16"/>
  <c r="AS44" i="16"/>
  <c r="AS40" i="16"/>
  <c r="AS37" i="16"/>
  <c r="AR37" i="16"/>
  <c r="AS36" i="16"/>
  <c r="AR36" i="16"/>
  <c r="AS35" i="16"/>
  <c r="AR35" i="16"/>
  <c r="AS34" i="16"/>
  <c r="AR34" i="16"/>
  <c r="AS33" i="16"/>
  <c r="AR33" i="16"/>
  <c r="AR32" i="16"/>
  <c r="AS31" i="16"/>
  <c r="AR31" i="16"/>
  <c r="AS30" i="16"/>
  <c r="AR30" i="16"/>
  <c r="AS28" i="16"/>
  <c r="AR28" i="16"/>
  <c r="AS27" i="16"/>
  <c r="AR27" i="16"/>
  <c r="AS26" i="16"/>
  <c r="AR26" i="16"/>
  <c r="AS25" i="16"/>
  <c r="AR25" i="16"/>
  <c r="AS23" i="16"/>
  <c r="AR23" i="16"/>
  <c r="AS21" i="16"/>
  <c r="AR21" i="16"/>
  <c r="AS20" i="16"/>
  <c r="AR20" i="16"/>
  <c r="AS19" i="16"/>
  <c r="AR19" i="16"/>
  <c r="AS18" i="16"/>
  <c r="AR18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39" i="14"/>
  <c r="AM39" i="14" s="1"/>
  <c r="AL31" i="14"/>
  <c r="AM31" i="14" s="1"/>
  <c r="AL25" i="14"/>
  <c r="AM25" i="14" s="1"/>
  <c r="AL23" i="14"/>
  <c r="AM23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P36" i="16"/>
  <c r="O36" i="16"/>
  <c r="N36" i="16"/>
  <c r="M36" i="16"/>
  <c r="P35" i="16"/>
  <c r="O35" i="16"/>
  <c r="N35" i="16"/>
  <c r="M35" i="16"/>
  <c r="P34" i="16"/>
  <c r="O34" i="16"/>
  <c r="N34" i="16"/>
  <c r="M34" i="16"/>
  <c r="P33" i="16"/>
  <c r="O33" i="16"/>
  <c r="N33" i="16"/>
  <c r="M33" i="16"/>
  <c r="P32" i="16"/>
  <c r="O32" i="16"/>
  <c r="N32" i="16"/>
  <c r="M32" i="16"/>
  <c r="AT32" i="16" s="1"/>
  <c r="P31" i="16"/>
  <c r="O31" i="16"/>
  <c r="N31" i="16"/>
  <c r="M31" i="16"/>
  <c r="P30" i="16"/>
  <c r="O30" i="16"/>
  <c r="N30" i="16"/>
  <c r="M30" i="16"/>
  <c r="P29" i="16"/>
  <c r="O29" i="16"/>
  <c r="N29" i="16"/>
  <c r="M29" i="16"/>
  <c r="AS29" i="16" s="1"/>
  <c r="P28" i="16"/>
  <c r="O28" i="16"/>
  <c r="N28" i="16"/>
  <c r="M28" i="16"/>
  <c r="P27" i="16"/>
  <c r="O27" i="16"/>
  <c r="N27" i="16"/>
  <c r="M27" i="16"/>
  <c r="P26" i="16"/>
  <c r="O26" i="16"/>
  <c r="N26" i="16"/>
  <c r="M26" i="16"/>
  <c r="P25" i="16"/>
  <c r="O25" i="16"/>
  <c r="N25" i="16"/>
  <c r="M25" i="16"/>
  <c r="P24" i="16"/>
  <c r="O24" i="16"/>
  <c r="N24" i="16"/>
  <c r="M24" i="16"/>
  <c r="AS24" i="16" s="1"/>
  <c r="P23" i="16"/>
  <c r="O23" i="16"/>
  <c r="N23" i="16"/>
  <c r="M23" i="16"/>
  <c r="P22" i="16"/>
  <c r="O22" i="16"/>
  <c r="N22" i="16"/>
  <c r="AT22" i="16" s="1"/>
  <c r="M22" i="16"/>
  <c r="AS22" i="16" s="1"/>
  <c r="P21" i="16"/>
  <c r="O21" i="16"/>
  <c r="N21" i="16"/>
  <c r="M21" i="16"/>
  <c r="P20" i="16"/>
  <c r="O20" i="16"/>
  <c r="N20" i="16"/>
  <c r="M20" i="16"/>
  <c r="P19" i="16"/>
  <c r="O19" i="16"/>
  <c r="N19" i="16"/>
  <c r="M19" i="16"/>
  <c r="P18" i="16"/>
  <c r="O18" i="16"/>
  <c r="N18" i="16"/>
  <c r="M18" i="16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P36" i="17"/>
  <c r="O36" i="17"/>
  <c r="N36" i="17"/>
  <c r="M36" i="17"/>
  <c r="P35" i="17"/>
  <c r="O35" i="17"/>
  <c r="N35" i="17"/>
  <c r="M35" i="17"/>
  <c r="P34" i="17"/>
  <c r="O34" i="17"/>
  <c r="N34" i="17"/>
  <c r="M34" i="17"/>
  <c r="P33" i="17"/>
  <c r="O33" i="17"/>
  <c r="N33" i="17"/>
  <c r="M33" i="17"/>
  <c r="P32" i="17"/>
  <c r="O32" i="17"/>
  <c r="N32" i="17"/>
  <c r="M32" i="17"/>
  <c r="P31" i="17"/>
  <c r="O31" i="17"/>
  <c r="N31" i="17"/>
  <c r="M31" i="17"/>
  <c r="P30" i="17"/>
  <c r="O30" i="17"/>
  <c r="N30" i="17"/>
  <c r="M30" i="17"/>
  <c r="P29" i="17"/>
  <c r="O29" i="17"/>
  <c r="N29" i="17"/>
  <c r="M29" i="17"/>
  <c r="P28" i="17"/>
  <c r="O28" i="17"/>
  <c r="N28" i="17"/>
  <c r="M28" i="17"/>
  <c r="P27" i="17"/>
  <c r="O27" i="17"/>
  <c r="N27" i="17"/>
  <c r="M27" i="17"/>
  <c r="P26" i="17"/>
  <c r="O26" i="17"/>
  <c r="N26" i="17"/>
  <c r="Q26" i="17" s="1"/>
  <c r="M26" i="17"/>
  <c r="P25" i="17"/>
  <c r="O25" i="17"/>
  <c r="N25" i="17"/>
  <c r="M25" i="17"/>
  <c r="P24" i="17"/>
  <c r="O24" i="17"/>
  <c r="N24" i="17"/>
  <c r="M24" i="17"/>
  <c r="P23" i="17"/>
  <c r="O23" i="17"/>
  <c r="N23" i="17"/>
  <c r="M23" i="17"/>
  <c r="P22" i="17"/>
  <c r="O22" i="17"/>
  <c r="N22" i="17"/>
  <c r="M22" i="17"/>
  <c r="P21" i="17"/>
  <c r="O21" i="17"/>
  <c r="N21" i="17"/>
  <c r="M21" i="17"/>
  <c r="P20" i="17"/>
  <c r="O20" i="17"/>
  <c r="N20" i="17"/>
  <c r="M20" i="17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9" i="15"/>
  <c r="O19" i="15"/>
  <c r="N19" i="15"/>
  <c r="M19" i="15"/>
  <c r="P18" i="15"/>
  <c r="O18" i="15"/>
  <c r="N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8" i="8"/>
  <c r="AM38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R22" i="16" l="1"/>
  <c r="AR24" i="16"/>
  <c r="AR59" i="16" s="1"/>
  <c r="AT24" i="16"/>
  <c r="AT57" i="16"/>
  <c r="AR29" i="16"/>
  <c r="AS32" i="16"/>
  <c r="AS57" i="16" s="1"/>
  <c r="AS55" i="15"/>
  <c r="AR55" i="17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59" i="16"/>
  <c r="AS38" i="16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AT59" i="16"/>
  <c r="AT58" i="16"/>
  <c r="AR58" i="16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26" i="17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26" i="17"/>
  <c r="AM26" i="17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28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R57" i="16" l="1"/>
  <c r="AS58" i="16"/>
  <c r="X24" i="19"/>
  <c r="AB22" i="19"/>
  <c r="AB24" i="19"/>
  <c r="AT56" i="16"/>
  <c r="AB26" i="19" s="1"/>
  <c r="Y24" i="19"/>
  <c r="Z24" i="19"/>
  <c r="AS56" i="16"/>
  <c r="Z26" i="19" s="1"/>
  <c r="AR56" i="16"/>
  <c r="X26" i="19" s="1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Y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Z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Z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AB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Z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B20" i="17"/>
  <c r="Z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Z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AA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Y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AA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AB24" i="16"/>
  <c r="AA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Z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Z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AA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G54" i="15" s="1"/>
  <c r="F22" i="19" s="1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Z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AA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AA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AA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AA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AA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X22" i="19" l="1"/>
  <c r="X28" i="19" s="1"/>
  <c r="X29" i="19" s="1"/>
  <c r="Z22" i="19"/>
  <c r="Z28" i="19" s="1"/>
  <c r="Z29" i="19" s="1"/>
  <c r="AR55" i="16"/>
  <c r="W26" i="19" s="1"/>
  <c r="AS55" i="16"/>
  <c r="Y26" i="19" s="1"/>
  <c r="W24" i="19"/>
  <c r="AA22" i="19"/>
  <c r="AA24" i="19"/>
  <c r="AT55" i="16"/>
  <c r="AA26" i="19" s="1"/>
  <c r="AB28" i="19"/>
  <c r="AB29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AA22" i="16" s="1"/>
  <c r="X53" i="16"/>
  <c r="X24" i="16"/>
  <c r="AJ24" i="16" s="1"/>
  <c r="Z24" i="16" s="1"/>
  <c r="X34" i="16"/>
  <c r="AJ34" i="16" s="1"/>
  <c r="AA34" i="16" s="1"/>
  <c r="X40" i="16"/>
  <c r="AJ40" i="16" s="1"/>
  <c r="X28" i="16"/>
  <c r="AJ28" i="16" s="1"/>
  <c r="Y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X27" i="17"/>
  <c r="AJ27" i="17" s="1"/>
  <c r="AA27" i="17" s="1"/>
  <c r="X48" i="17"/>
  <c r="AJ48" i="17" s="1"/>
  <c r="X53" i="17"/>
  <c r="X25" i="17"/>
  <c r="AJ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X49" i="14"/>
  <c r="AJ24" i="14"/>
  <c r="X30" i="14"/>
  <c r="AJ30" i="14" s="1"/>
  <c r="Z30" i="14" s="1"/>
  <c r="X42" i="14"/>
  <c r="AJ42" i="14" s="1"/>
  <c r="AA42" i="14" s="1"/>
  <c r="X51" i="14"/>
  <c r="X25" i="14"/>
  <c r="AJ25" i="14" s="1"/>
  <c r="X47" i="14"/>
  <c r="AJ47" i="14" s="1"/>
  <c r="Y47" i="14" s="1"/>
  <c r="Y23" i="14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X24" i="17"/>
  <c r="AJ24" i="17" s="1"/>
  <c r="F70" i="15"/>
  <c r="F74" i="15" s="1"/>
  <c r="D22" i="19"/>
  <c r="AN54" i="15"/>
  <c r="J63" i="15" s="1"/>
  <c r="D16" i="19"/>
  <c r="AO54" i="13"/>
  <c r="X27" i="16"/>
  <c r="AJ27" i="16" s="1"/>
  <c r="Z27" i="16" s="1"/>
  <c r="X29" i="16"/>
  <c r="AJ29" i="16" s="1"/>
  <c r="AB29" i="16" s="1"/>
  <c r="X41" i="16"/>
  <c r="AJ41" i="16" s="1"/>
  <c r="AA41" i="16" s="1"/>
  <c r="X25" i="16"/>
  <c r="AJ25" i="16" s="1"/>
  <c r="X26" i="16"/>
  <c r="AJ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X45" i="17"/>
  <c r="AJ45" i="17" s="1"/>
  <c r="X50" i="17"/>
  <c r="X26" i="17"/>
  <c r="AJ26" i="17" s="1"/>
  <c r="Z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AA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AA20" i="17" s="1"/>
  <c r="V54" i="17"/>
  <c r="X19" i="17"/>
  <c r="AJ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X18" i="15"/>
  <c r="AJ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A22" i="14" s="1"/>
  <c r="AN55" i="14"/>
  <c r="O20" i="19" s="1"/>
  <c r="X21" i="14"/>
  <c r="AJ21" i="14" s="1"/>
  <c r="AA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W22" i="19" l="1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Z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AA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AA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X26" i="8"/>
  <c r="AJ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U55" i="8"/>
  <c r="F63" i="8" s="1"/>
  <c r="Y51" i="8" l="1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<sst xmlns="http://schemas.openxmlformats.org/spreadsheetml/2006/main" count="1808" uniqueCount="162">
  <si>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</si>
  <si>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</si>
  <si>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</si>
  <si>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</si>
  <si>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</si>
  <si>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</si>
  <si>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</si>
  <si>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</si>
  <si>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</si>
  <si>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</si>
  <si>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</si>
  <si>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</si>
  <si>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</si>
  <si>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</si>
  <si>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</si>
  <si>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</si>
  <si>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</si>
  <si>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</si>
  <si>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</si>
  <si>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</si>
  <si>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</si>
  <si>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</si>
  <si>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</si>
  <si>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</si>
  <si>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</si>
  <si>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</si>
  <si>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</si>
  <si>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</si>
  <si>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</si>
  <si>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</si>
  <si>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</si>
  <si>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</si>
  <si>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</si>
  <si>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</si>
  <si>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</si>
  <si>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</si>
  <si>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</si>
  <si>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</si>
  <si>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</si>
  <si>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</si>
  <si>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</si>
  <si>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</si>
  <si>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</si>
  <si>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</si>
  <si>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</si>
  <si>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</si>
  <si>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</si>
  <si>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</si>
  <si>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</si>
  <si>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</si>
  <si>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</si>
  <si>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</si>
  <si>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</si>
  <si>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</si>
  <si>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</si>
  <si>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</si>
  <si>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</si>
  <si>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</si>
  <si>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</si>
  <si>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</si>
  <si>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</si>
  <si>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</si>
  <si>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</si>
  <si>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</si>
  <si>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</si>
  <si>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</si>
  <si>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</si>
  <si>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</si>
  <si>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</si>
  <si>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</si>
  <si>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</si>
  <si>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</si>
  <si>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</si>
  <si>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</si>
  <si>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</si>
  <si>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</si>
  <si>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</si>
  <si>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</si>
  <si>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</si>
  <si>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</si>
  <si>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</si>
  <si>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</si>
  <si>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</si>
  <si>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</si>
  <si>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</si>
  <si>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</si>
  <si>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</si>
  <si>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</si>
  <si>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</si>
  <si>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</si>
  <si>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</si>
  <si>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</si>
  <si>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</si>
  <si>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</si>
  <si>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</si>
  <si>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</si>
  <si>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</si>
  <si>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</si>
  <si>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</si>
  <si>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</si>
  <si>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</si>
  <si>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</si>
  <si>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</si>
  <si>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</si>
  <si>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</si>
  <si>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</si>
  <si>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</si>
  <si>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</si>
  <si>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</si>
  <si>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</si>
  <si>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</si>
  <si>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</si>
  <si>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</si>
  <si>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</si>
  <si>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</si>
  <si>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</si>
  <si>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</si>
  <si>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</si>
  <si>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</si>
  <si>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</si>
  <si>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leerling 1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</si>
  <si>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</si>
  <si>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</si>
  <si>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</si>
  <si>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</si>
  <si>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</si>
  <si>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</si>
  <si>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</si>
  <si>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</si>
  <si>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</si>
  <si>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</si>
  <si>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</si>
  <si>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</si>
  <si>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</si>
  <si>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</si>
  <si>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</si>
  <si>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leerling 17</t>
  </si>
  <si>
    <t>leerling 18</t>
  </si>
  <si>
    <t>leerling 19</t>
  </si>
  <si>
    <t>leerling 20</t>
  </si>
  <si>
    <t>leelring 1</t>
  </si>
  <si>
    <t>leelring 2</t>
  </si>
  <si>
    <t>leelring 3</t>
  </si>
  <si>
    <t>leelring 4</t>
  </si>
  <si>
    <t>leelring 5</t>
  </si>
  <si>
    <t>leelring 6</t>
  </si>
  <si>
    <t>leelring 7</t>
  </si>
  <si>
    <t>leelring 8</t>
  </si>
  <si>
    <t>leelring 9</t>
  </si>
  <si>
    <t>leelring 10</t>
  </si>
  <si>
    <t>leelring 11</t>
  </si>
  <si>
    <t>leelring 12</t>
  </si>
  <si>
    <t>leelring 13</t>
  </si>
  <si>
    <t>leelring 14</t>
  </si>
  <si>
    <t>leelring 15</t>
  </si>
  <si>
    <t>leelring 16</t>
  </si>
  <si>
    <t>leelring 17</t>
  </si>
  <si>
    <t>leelring 18</t>
  </si>
  <si>
    <t>leelring 19</t>
  </si>
  <si>
    <t>leelring 20</t>
  </si>
  <si>
    <t>Vwo</t>
  </si>
  <si>
    <t>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</si>
</sst>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165" fontId="16" fillId="8" borderId="4" xfId="0" applyNumberFormat="1" applyFont="1" applyFill="1" applyBorder="1" applyAlignment="1" applyProtection="1">
      <alignment vertical="center" wrapText="1"/>
      <protection locked="0"/>
    </xf>
    <xf numFmtId="165" fontId="16" fillId="8" borderId="2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9" fillId="0" borderId="22" xfId="0" applyFont="1" applyBorder="1"/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6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9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9" fontId="13" fillId="0" borderId="64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65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</cellXfs>
  <cellStyles count="1">
    <cellStyle name="Standaard" xfId="0" builtinId="0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00FF"/>
      <color rgb="FF66FF66"/>
      <color rgb="FFFFFFCC"/>
      <color rgb="FFCCFFCC"/>
      <color rgb="FFFF7C80"/>
      <color rgb="FFFF33CC"/>
      <color rgb="FFFF00FF"/>
      <color rgb="FFFF9999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0.15</c:v>
                </c:pt>
                <c:pt idx="1">
                  <c:v>0.25</c:v>
                </c:pt>
                <c:pt idx="2">
                  <c:v>0.35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9.9999999999999992E-2</c:v>
                </c:pt>
                <c:pt idx="1">
                  <c:v>0.2</c:v>
                </c:pt>
                <c:pt idx="2">
                  <c:v>0.32500000000000001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0.9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0.9</c:v>
                </c:pt>
                <c:pt idx="5">
                  <c:v>0.8</c:v>
                </c:pt>
                <c:pt idx="6">
                  <c:v>0.83750000000000002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0.65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0.15000000000000002</c:v>
                </c:pt>
                <c:pt idx="2">
                  <c:v>0.55000000000000004</c:v>
                </c:pt>
                <c:pt idx="3">
                  <c:v>8.7500000000000008E-2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0.68421052631578949</c:v>
                </c:pt>
                <c:pt idx="2">
                  <c:v>0.84210526315789469</c:v>
                </c:pt>
                <c:pt idx="3">
                  <c:v>0</c:v>
                </c:pt>
                <c:pt idx="4">
                  <c:v>0.84210526315789469</c:v>
                </c:pt>
                <c:pt idx="5">
                  <c:v>0.94736842105263153</c:v>
                </c:pt>
                <c:pt idx="6">
                  <c:v>0.82894736842105265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0.35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0.16250000000000001</c:v>
                </c:pt>
                <c:pt idx="1">
                  <c:v>0.28750000000000003</c:v>
                </c:pt>
                <c:pt idx="2">
                  <c:v>0.28749999999999998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0.65</c:v>
                </c:pt>
                <c:pt idx="2">
                  <c:v>0.9</c:v>
                </c:pt>
                <c:pt idx="3">
                  <c:v>0.6</c:v>
                </c:pt>
                <c:pt idx="4">
                  <c:v>0.85</c:v>
                </c:pt>
                <c:pt idx="5">
                  <c:v>0.65</c:v>
                </c:pt>
                <c:pt idx="6">
                  <c:v>0.73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0.5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0.11</c:v>
                </c:pt>
                <c:pt idx="1">
                  <c:v>0.22</c:v>
                </c:pt>
                <c:pt idx="2">
                  <c:v>0.38</c:v>
                </c:pt>
                <c:pt idx="3">
                  <c:v>2.0000000000000004E-2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0.7</c:v>
                </c:pt>
                <c:pt idx="2">
                  <c:v>0.65</c:v>
                </c:pt>
                <c:pt idx="3">
                  <c:v>0.45</c:v>
                </c:pt>
                <c:pt idx="4">
                  <c:v>0.75</c:v>
                </c:pt>
                <c:pt idx="5">
                  <c:v>0.8</c:v>
                </c:pt>
                <c:pt idx="6">
                  <c:v>0.67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0.6</c:v>
                </c:pt>
                <c:pt idx="3">
                  <c:v>0.15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0.40999999999999992</c:v>
                </c:pt>
                <c:pt idx="3">
                  <c:v>0.11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0.75</c:v>
                </c:pt>
                <c:pt idx="2">
                  <c:v>0.7</c:v>
                </c:pt>
                <c:pt idx="3">
                  <c:v>0.7</c:v>
                </c:pt>
                <c:pt idx="4">
                  <c:v>1</c:v>
                </c:pt>
                <c:pt idx="5">
                  <c:v>0.8</c:v>
                </c:pt>
                <c:pt idx="6">
                  <c:v>0.79000000000000015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0.15</c:v>
                </c:pt>
                <c:pt idx="1">
                  <c:v>0.5</c:v>
                </c:pt>
                <c:pt idx="2">
                  <c:v>0.15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0.11</c:v>
                </c:pt>
                <c:pt idx="1">
                  <c:v>0.38</c:v>
                </c:pt>
                <c:pt idx="2">
                  <c:v>0.11999999999999998</c:v>
                </c:pt>
                <c:pt idx="3">
                  <c:v>0.18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292099</xdr:colOff>
      <xdr:row>2</xdr:row>
      <xdr:rowOff>114300</xdr:rowOff>
    </xdr:from>
    <xdr:to>
      <xdr:col>11</xdr:col>
      <xdr:colOff>413424</xdr:colOff>
      <xdr:row>32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99" y="114300"/>
          <a:ext cx="6217325" cy="4679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12</xdr:row>
      <xdr:rowOff>19050</xdr:rowOff>
    </xdr:from>
    <xdr:to>
      <xdr:col>3</xdr:col>
      <xdr:colOff>203200</xdr:colOff>
      <xdr:row>23</xdr:row>
      <xdr:rowOff>82550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133350" y="1606550"/>
          <a:ext cx="1898650" cy="1809750"/>
        </a:xfrm>
        <a:prstGeom prst="wedgeRoundRectCallout">
          <a:avLst>
            <a:gd name="adj1" fmla="val 62852"/>
            <a:gd name="adj2" fmla="val 65175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18</xdr:row>
      <xdr:rowOff>63500</xdr:rowOff>
    </xdr:from>
    <xdr:to>
      <xdr:col>15</xdr:col>
      <xdr:colOff>228600</xdr:colOff>
      <xdr:row>32</xdr:row>
      <xdr:rowOff>146050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6858000" y="2603500"/>
          <a:ext cx="2514600" cy="2305050"/>
        </a:xfrm>
        <a:prstGeom prst="wedgeRoundRectCallout">
          <a:avLst>
            <a:gd name="adj1" fmla="val -93683"/>
            <a:gd name="adj2" fmla="val 9704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de kolom in.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Vul op het tabblad </a:t>
          </a:r>
          <a:r>
            <a:rPr lang="nl-NL" sz="1400" b="1" baseline="0"/>
            <a:t>TOTAAL</a:t>
          </a:r>
          <a:r>
            <a:rPr lang="nl-NL" sz="1400" baseline="0"/>
            <a:t> eerst je </a:t>
          </a:r>
          <a:r>
            <a:rPr lang="nl-NL" sz="1400" b="1" baseline="0"/>
            <a:t>TEVREDENHEIDSSCORE</a:t>
          </a:r>
          <a:r>
            <a:rPr lang="nl-NL" sz="1400" baseline="0"/>
            <a:t> in</a:t>
          </a:r>
        </a:p>
        <a:p>
          <a:pPr algn="l"/>
          <a:endParaRPr lang="nl-NL" sz="1400" baseline="0"/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3</xdr:row>
      <xdr:rowOff>95250</xdr:rowOff>
    </xdr:from>
    <xdr:to>
      <xdr:col>18</xdr:col>
      <xdr:colOff>584200</xdr:colOff>
      <xdr:row>16</xdr:row>
      <xdr:rowOff>107950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858000" y="254000"/>
          <a:ext cx="4699000" cy="207645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15</xdr:col>
      <xdr:colOff>311150</xdr:colOff>
      <xdr:row>18</xdr:row>
      <xdr:rowOff>57150</xdr:rowOff>
    </xdr:from>
    <xdr:to>
      <xdr:col>19</xdr:col>
      <xdr:colOff>76200</xdr:colOff>
      <xdr:row>32</xdr:row>
      <xdr:rowOff>139700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9455150" y="2597150"/>
          <a:ext cx="2203450" cy="2305050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 - JE PLAN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EVALUEEER NA DE VOLGENDE TOETS</a:t>
          </a:r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127000</xdr:colOff>
      <xdr:row>8</xdr:row>
      <xdr:rowOff>69850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90500" y="196850"/>
          <a:ext cx="1765300" cy="82550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  <xdr:twoCellAnchor>
    <xdr:from>
      <xdr:col>5</xdr:col>
      <xdr:colOff>0</xdr:colOff>
      <xdr:row>20</xdr:row>
      <xdr:rowOff>152400</xdr:rowOff>
    </xdr:from>
    <xdr:to>
      <xdr:col>7</xdr:col>
      <xdr:colOff>603249</xdr:colOff>
      <xdr:row>27</xdr:row>
      <xdr:rowOff>120650</xdr:rowOff>
    </xdr:to>
    <xdr:sp macro="" textlink="">
      <xdr:nvSpPr>
        <xdr:cNvPr id="9" name="Tekstballon: rechthoek met afgeronde hoeken 8">
          <a:extLst>
            <a:ext uri="{FF2B5EF4-FFF2-40B4-BE49-F238E27FC236}">
              <a16:creationId xmlns:a16="http://schemas.microsoft.com/office/drawing/2014/main" id="{88CE2493-50DA-4233-946E-3AE9D39A4715}"/>
            </a:ext>
          </a:extLst>
        </xdr:cNvPr>
        <xdr:cNvSpPr/>
      </xdr:nvSpPr>
      <xdr:spPr>
        <a:xfrm>
          <a:off x="3048000" y="3009900"/>
          <a:ext cx="1822449" cy="1079500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 =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66FF66"/>
  </sheetPr>
  <dimension ref="B1:B26"/>
  <sheetViews>
    <sheetView showGridLines="0" showRowColHeaders="0" zoomScale="110" zoomScaleNormal="110" workbookViewId="0">
      <selection activeCell="V16" sqref="V16"/>
    </sheetView>
  </sheetViews>
  <sheetFormatPr defaultRowHeight="12.5" x14ac:dyDescent="0.25"/>
  <cols>
    <col min="1" max="1" width="3.81640625" customWidth="1"/>
  </cols>
  <sheetData>
    <row r="1" spans="2:2" ht="63" customHeight="1" x14ac:dyDescent="0.25"/>
    <row r="6" spans="2:2" ht="18" x14ac:dyDescent="0.4">
      <c r="B6" s="202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201" t="s">
        <v>112</v>
      </c>
    </row>
    <row r="16" spans="2:2" x14ac:dyDescent="0.25">
      <c r="B16" s="201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:A2"/>
  <sheetViews>
    <sheetView showGridLines="0" showRowColHeaders="0" zoomScaleNormal="100" zoomScaleSheetLayoutView="100" workbookViewId="0">
      <selection activeCell="Q2" sqref="Q2"/>
    </sheetView>
  </sheetViews>
  <sheetFormatPr defaultRowHeight="12.5" x14ac:dyDescent="0.25"/>
  <cols>
    <col min="1" max="1" width="8.7265625" customWidth="1"/>
  </cols>
  <sheetData>
    <row r="1" customFormat="1" x14ac:dyDescent="0.25"/>
    <row r="2" customFormat="1" ht="62.25" customHeigh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66FF66"/>
  </sheetPr>
  <dimension ref="A1:AZ75"/>
  <sheetViews>
    <sheetView showGridLines="0" showRowColHeaders="0" zoomScale="85" zoomScaleNormal="85" workbookViewId="0">
      <selection activeCell="AR57" sqref="AR57:AT59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3</v>
      </c>
      <c r="D2" s="77"/>
      <c r="E2" s="13"/>
      <c r="F2" s="203"/>
      <c r="G2" s="203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9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16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 t="s">
        <v>120</v>
      </c>
      <c r="C18" s="210" t="s">
        <v>17</v>
      </c>
      <c r="D18" s="165"/>
      <c r="E18" s="164"/>
      <c r="F18" s="166"/>
      <c r="G18" s="167" t="s">
        <v>16</v>
      </c>
      <c r="H18" s="163"/>
      <c r="I18" s="163"/>
      <c r="J18" s="179"/>
      <c r="K18" s="163"/>
      <c r="L18" s="168" t="s">
        <v>17</v>
      </c>
      <c r="M18" s="169">
        <f>COUNTA(H18,I18,L18)</f>
        <v>1</v>
      </c>
      <c r="N18" s="170">
        <f>IF(L18="E",1,IF(L18="D",2,IF(L18="C",3,IF(L18="B",4,IF(L18="A",5,IF(L18=5,1,IF(L18=4,2,IF(L18=3,3,IF(L18=2,4,IF(L18=1,5,IF(L18="","")))))))))))</f>
        <v>3</v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 t="str">
        <f t="shared" ref="P18:P53" si="1">IF(I18="E",1,IF(I18="D",2,IF(I18="C",3,IF(I18="B",4,IF(I18="A",5,IF(I18=5,1,IF(I18=4,2,IF(I18=3,3,IF(I18=2,4,IF(I18=1,5,IF(I18="","")))))))))))</f>
        <v/>
      </c>
      <c r="Q18" s="170">
        <f>IF(M18&lt;3,2,IF($C$2&lt;6,0,IF($C$2&gt;=6,SUM(N18:P18))))</f>
        <v>2</v>
      </c>
      <c r="R18" s="109">
        <f t="shared" ref="R18:R53" si="2">IF(C18="","",IF(G18="","",IF(G18=$C18,1,IF(G18&lt;$C18,1,IF(G18&gt;$C18,"",IF(G18="A+",1))))))</f>
        <v>1</v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 t="str">
        <f t="shared" ref="V18:V53" si="5">IF(C18="","",IF(K18="","",IF(K18=$C18,1,IF(K18&lt;$C18,1,IF(K18&gt;$C18,"",IF(K18="A+",1))))))</f>
        <v/>
      </c>
      <c r="W18" s="109">
        <f t="shared" ref="W18:W53" si="6">IF(C18="","",IF(L18="","",IF(L18=$C18,1,IF(L18&lt;$C18,1,IF(L18&gt;$C18,"",IF(L18="A+",1))))))</f>
        <v>1</v>
      </c>
      <c r="X18" s="109">
        <f t="shared" ref="X18:X53" si="7">SUM(R18:W18)</f>
        <v>2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>
        <f t="shared" ref="AA18:AA53" si="10">IF($C18="C",$AJ18)</f>
        <v>1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>
        <f t="shared" ref="AI18:AI53" si="13">IF(C18="","",IF(C18&gt;0,COUNTA(G18:L18)))</f>
        <v>2</v>
      </c>
      <c r="AJ18" s="173">
        <f t="shared" ref="AJ18:AJ53" si="14">IF(AI18=0,"",IF(AI18="","",IF(AI18&gt;0,X18/AI18)))</f>
        <v>1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 t="s">
        <v>121</v>
      </c>
      <c r="C19" s="210" t="s">
        <v>18</v>
      </c>
      <c r="D19" s="145"/>
      <c r="E19" s="145"/>
      <c r="F19" s="166"/>
      <c r="G19" s="167" t="s">
        <v>16</v>
      </c>
      <c r="H19" s="179"/>
      <c r="I19" s="163"/>
      <c r="J19" s="179"/>
      <c r="K19" s="163"/>
      <c r="L19" s="168" t="s">
        <v>18</v>
      </c>
      <c r="M19" s="169">
        <f t="shared" ref="M19:M53" si="16">COUNTA(H19,I19,L19)</f>
        <v>1</v>
      </c>
      <c r="N19" s="170">
        <f t="shared" ref="N19:N53" si="17">IF(L19="E",1,IF(L19="D",2,IF(L19="C",3,IF(L19="B",4,IF(L19="A",5,IF(L19=5,1,IF(L19=4,2,IF(L19=3,3,IF(L19=2,4,IF(L19=1,5,IF(L19="","")))))))))))</f>
        <v>2</v>
      </c>
      <c r="O19" s="170" t="str">
        <f t="shared" si="0"/>
        <v/>
      </c>
      <c r="P19" s="170" t="str">
        <f t="shared" si="1"/>
        <v/>
      </c>
      <c r="Q19" s="170">
        <f t="shared" ref="Q19:Q53" si="18">IF($C$2&lt;6,0,IF($C$2&gt;=6,SUM(N19:P19)))</f>
        <v>0</v>
      </c>
      <c r="R19" s="109">
        <f t="shared" si="2"/>
        <v>1</v>
      </c>
      <c r="S19" s="109" t="str">
        <f t="shared" si="3"/>
        <v/>
      </c>
      <c r="T19" s="109" t="str">
        <f t="shared" si="4"/>
        <v/>
      </c>
      <c r="U19" s="109" t="str">
        <f t="shared" ref="U19:U53" si="19">IF(C19="","",IF(J19="","",IF(J19=$C19,1,IF(J19&lt;$C19,1,IF(J19&gt;$C19,"",IF(J19="A+",1))))))</f>
        <v/>
      </c>
      <c r="V19" s="109" t="str">
        <f t="shared" si="5"/>
        <v/>
      </c>
      <c r="W19" s="109">
        <f t="shared" si="6"/>
        <v>1</v>
      </c>
      <c r="X19" s="109">
        <f t="shared" si="7"/>
        <v>2</v>
      </c>
      <c r="Y19" s="171" t="b">
        <f t="shared" si="8"/>
        <v>0</v>
      </c>
      <c r="Z19" s="171" t="b">
        <f t="shared" si="9"/>
        <v>0</v>
      </c>
      <c r="AA19" s="171" t="b">
        <f t="shared" si="10"/>
        <v>0</v>
      </c>
      <c r="AB19" s="171">
        <f t="shared" si="11"/>
        <v>1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>
        <f t="shared" si="13"/>
        <v>2</v>
      </c>
      <c r="AJ19" s="178">
        <f t="shared" si="14"/>
        <v>1</v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 t="s">
        <v>122</v>
      </c>
      <c r="C20" s="164" t="s">
        <v>16</v>
      </c>
      <c r="D20" s="144"/>
      <c r="E20" s="144"/>
      <c r="F20" s="166"/>
      <c r="G20" s="167" t="s">
        <v>16</v>
      </c>
      <c r="H20" s="179"/>
      <c r="I20" s="163"/>
      <c r="J20" s="179"/>
      <c r="K20" s="163"/>
      <c r="L20" s="168" t="s">
        <v>16</v>
      </c>
      <c r="M20" s="169">
        <f t="shared" si="16"/>
        <v>1</v>
      </c>
      <c r="N20" s="170">
        <f t="shared" si="17"/>
        <v>4</v>
      </c>
      <c r="O20" s="170" t="str">
        <f t="shared" si="0"/>
        <v/>
      </c>
      <c r="P20" s="170" t="str">
        <f t="shared" si="1"/>
        <v/>
      </c>
      <c r="Q20" s="170">
        <f t="shared" si="18"/>
        <v>0</v>
      </c>
      <c r="R20" s="109">
        <f t="shared" si="2"/>
        <v>1</v>
      </c>
      <c r="S20" s="109" t="str">
        <f t="shared" si="3"/>
        <v/>
      </c>
      <c r="T20" s="109" t="str">
        <f t="shared" si="4"/>
        <v/>
      </c>
      <c r="U20" s="109" t="str">
        <f t="shared" si="19"/>
        <v/>
      </c>
      <c r="V20" s="109" t="str">
        <f t="shared" si="5"/>
        <v/>
      </c>
      <c r="W20" s="109">
        <f t="shared" si="6"/>
        <v>1</v>
      </c>
      <c r="X20" s="109">
        <f t="shared" si="7"/>
        <v>2</v>
      </c>
      <c r="Y20" s="171" t="b">
        <f t="shared" si="8"/>
        <v>0</v>
      </c>
      <c r="Z20" s="171">
        <f t="shared" si="9"/>
        <v>1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>
        <f t="shared" si="13"/>
        <v>2</v>
      </c>
      <c r="AJ20" s="178">
        <f t="shared" si="14"/>
        <v>1</v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 t="s">
        <v>123</v>
      </c>
      <c r="C21" s="210" t="s">
        <v>18</v>
      </c>
      <c r="D21" s="145"/>
      <c r="E21" s="145"/>
      <c r="F21" s="166"/>
      <c r="G21" s="167" t="s">
        <v>17</v>
      </c>
      <c r="H21" s="179"/>
      <c r="I21" s="163"/>
      <c r="J21" s="179"/>
      <c r="K21" s="163"/>
      <c r="L21" s="168" t="s">
        <v>18</v>
      </c>
      <c r="M21" s="169">
        <f t="shared" si="16"/>
        <v>1</v>
      </c>
      <c r="N21" s="170">
        <f t="shared" si="17"/>
        <v>2</v>
      </c>
      <c r="O21" s="170" t="str">
        <f t="shared" si="0"/>
        <v/>
      </c>
      <c r="P21" s="170" t="str">
        <f t="shared" si="1"/>
        <v/>
      </c>
      <c r="Q21" s="170">
        <f t="shared" si="18"/>
        <v>0</v>
      </c>
      <c r="R21" s="109">
        <f t="shared" si="2"/>
        <v>1</v>
      </c>
      <c r="S21" s="109" t="str">
        <f t="shared" si="3"/>
        <v/>
      </c>
      <c r="T21" s="109" t="str">
        <f t="shared" si="4"/>
        <v/>
      </c>
      <c r="U21" s="109" t="str">
        <f t="shared" si="19"/>
        <v/>
      </c>
      <c r="V21" s="109" t="str">
        <f t="shared" si="5"/>
        <v/>
      </c>
      <c r="W21" s="109">
        <f t="shared" si="6"/>
        <v>1</v>
      </c>
      <c r="X21" s="109">
        <f t="shared" si="7"/>
        <v>2</v>
      </c>
      <c r="Y21" s="171" t="b">
        <f t="shared" si="8"/>
        <v>0</v>
      </c>
      <c r="Z21" s="171" t="b">
        <f t="shared" si="9"/>
        <v>0</v>
      </c>
      <c r="AA21" s="171" t="b">
        <f t="shared" si="10"/>
        <v>0</v>
      </c>
      <c r="AB21" s="171">
        <f t="shared" si="11"/>
        <v>1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>
        <f t="shared" si="13"/>
        <v>2</v>
      </c>
      <c r="AJ21" s="178">
        <f t="shared" si="14"/>
        <v>1</v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 t="s">
        <v>124</v>
      </c>
      <c r="C22" s="210" t="s">
        <v>17</v>
      </c>
      <c r="D22" s="145"/>
      <c r="E22" s="145"/>
      <c r="F22" s="166"/>
      <c r="G22" s="167" t="s">
        <v>18</v>
      </c>
      <c r="H22" s="179"/>
      <c r="I22" s="163"/>
      <c r="J22" s="179"/>
      <c r="K22" s="163"/>
      <c r="L22" s="168" t="s">
        <v>17</v>
      </c>
      <c r="M22" s="169">
        <f t="shared" si="16"/>
        <v>1</v>
      </c>
      <c r="N22" s="170">
        <f t="shared" si="17"/>
        <v>3</v>
      </c>
      <c r="O22" s="170" t="str">
        <f t="shared" si="0"/>
        <v/>
      </c>
      <c r="P22" s="170" t="str">
        <f t="shared" si="1"/>
        <v/>
      </c>
      <c r="Q22" s="170">
        <f t="shared" si="18"/>
        <v>0</v>
      </c>
      <c r="R22" s="109" t="str">
        <f t="shared" si="2"/>
        <v/>
      </c>
      <c r="S22" s="109" t="str">
        <f t="shared" si="3"/>
        <v/>
      </c>
      <c r="T22" s="109" t="str">
        <f t="shared" si="4"/>
        <v/>
      </c>
      <c r="U22" s="109" t="str">
        <f t="shared" si="19"/>
        <v/>
      </c>
      <c r="V22" s="109" t="str">
        <f t="shared" si="5"/>
        <v/>
      </c>
      <c r="W22" s="109">
        <f t="shared" si="6"/>
        <v>1</v>
      </c>
      <c r="X22" s="109">
        <f t="shared" si="7"/>
        <v>1</v>
      </c>
      <c r="Y22" s="171" t="b">
        <f t="shared" si="8"/>
        <v>0</v>
      </c>
      <c r="Z22" s="171" t="b">
        <f t="shared" si="9"/>
        <v>0</v>
      </c>
      <c r="AA22" s="171">
        <f t="shared" si="10"/>
        <v>0.5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>
        <f t="shared" si="13"/>
        <v>2</v>
      </c>
      <c r="AJ22" s="178">
        <f t="shared" si="14"/>
        <v>0.5</v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 t="s">
        <v>125</v>
      </c>
      <c r="C23" s="210" t="s">
        <v>16</v>
      </c>
      <c r="D23" s="145"/>
      <c r="E23" s="145"/>
      <c r="F23" s="166"/>
      <c r="G23" s="167" t="s">
        <v>17</v>
      </c>
      <c r="H23" s="179"/>
      <c r="I23" s="163"/>
      <c r="J23" s="179"/>
      <c r="K23" s="163"/>
      <c r="L23" s="168" t="s">
        <v>16</v>
      </c>
      <c r="M23" s="169">
        <f t="shared" si="16"/>
        <v>1</v>
      </c>
      <c r="N23" s="170">
        <f t="shared" si="17"/>
        <v>4</v>
      </c>
      <c r="O23" s="170" t="str">
        <f t="shared" si="0"/>
        <v/>
      </c>
      <c r="P23" s="170" t="str">
        <f t="shared" si="1"/>
        <v/>
      </c>
      <c r="Q23" s="170">
        <f t="shared" si="18"/>
        <v>0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19"/>
        <v/>
      </c>
      <c r="V23" s="109" t="str">
        <f t="shared" si="5"/>
        <v/>
      </c>
      <c r="W23" s="109">
        <f t="shared" si="6"/>
        <v>1</v>
      </c>
      <c r="X23" s="109">
        <f t="shared" si="7"/>
        <v>1</v>
      </c>
      <c r="Y23" s="171" t="b">
        <f t="shared" si="8"/>
        <v>0</v>
      </c>
      <c r="Z23" s="171">
        <f t="shared" si="9"/>
        <v>0.5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>
        <f t="shared" si="13"/>
        <v>2</v>
      </c>
      <c r="AJ23" s="178">
        <f t="shared" si="14"/>
        <v>0.5</v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 t="s">
        <v>126</v>
      </c>
      <c r="C24" s="164" t="s">
        <v>18</v>
      </c>
      <c r="D24" s="144"/>
      <c r="E24" s="144"/>
      <c r="F24" s="166"/>
      <c r="G24" s="167" t="s">
        <v>18</v>
      </c>
      <c r="H24" s="179"/>
      <c r="I24" s="163"/>
      <c r="J24" s="179"/>
      <c r="K24" s="163"/>
      <c r="L24" s="168" t="s">
        <v>18</v>
      </c>
      <c r="M24" s="169">
        <f t="shared" si="16"/>
        <v>1</v>
      </c>
      <c r="N24" s="170">
        <f t="shared" si="17"/>
        <v>2</v>
      </c>
      <c r="O24" s="170" t="str">
        <f t="shared" si="0"/>
        <v/>
      </c>
      <c r="P24" s="170" t="str">
        <f t="shared" si="1"/>
        <v/>
      </c>
      <c r="Q24" s="170">
        <f t="shared" si="18"/>
        <v>0</v>
      </c>
      <c r="R24" s="109">
        <f t="shared" si="2"/>
        <v>1</v>
      </c>
      <c r="S24" s="109" t="str">
        <f t="shared" si="3"/>
        <v/>
      </c>
      <c r="T24" s="109" t="str">
        <f t="shared" si="4"/>
        <v/>
      </c>
      <c r="U24" s="109" t="str">
        <f t="shared" si="19"/>
        <v/>
      </c>
      <c r="V24" s="109" t="str">
        <f t="shared" si="5"/>
        <v/>
      </c>
      <c r="W24" s="109">
        <f t="shared" si="6"/>
        <v>1</v>
      </c>
      <c r="X24" s="109">
        <f t="shared" si="7"/>
        <v>2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>
        <f t="shared" si="11"/>
        <v>1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>
        <f t="shared" si="13"/>
        <v>2</v>
      </c>
      <c r="AJ24" s="178">
        <f t="shared" si="14"/>
        <v>1</v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 t="s">
        <v>127</v>
      </c>
      <c r="C25" s="210" t="s">
        <v>17</v>
      </c>
      <c r="D25" s="145"/>
      <c r="E25" s="145"/>
      <c r="F25" s="166"/>
      <c r="G25" s="180" t="s">
        <v>15</v>
      </c>
      <c r="H25" s="179"/>
      <c r="I25" s="179"/>
      <c r="J25" s="179"/>
      <c r="K25" s="179"/>
      <c r="L25" s="181" t="s">
        <v>17</v>
      </c>
      <c r="M25" s="169">
        <f t="shared" si="16"/>
        <v>1</v>
      </c>
      <c r="N25" s="170">
        <f t="shared" si="17"/>
        <v>3</v>
      </c>
      <c r="O25" s="170" t="str">
        <f t="shared" si="0"/>
        <v/>
      </c>
      <c r="P25" s="170" t="str">
        <f t="shared" si="1"/>
        <v/>
      </c>
      <c r="Q25" s="170">
        <f t="shared" si="18"/>
        <v>0</v>
      </c>
      <c r="R25" s="109">
        <f t="shared" si="2"/>
        <v>1</v>
      </c>
      <c r="S25" s="109" t="str">
        <f t="shared" si="3"/>
        <v/>
      </c>
      <c r="T25" s="109" t="str">
        <f t="shared" si="4"/>
        <v/>
      </c>
      <c r="U25" s="109" t="str">
        <f t="shared" si="19"/>
        <v/>
      </c>
      <c r="V25" s="109" t="str">
        <f t="shared" si="5"/>
        <v/>
      </c>
      <c r="W25" s="109">
        <f t="shared" si="6"/>
        <v>1</v>
      </c>
      <c r="X25" s="109">
        <f t="shared" si="7"/>
        <v>2</v>
      </c>
      <c r="Y25" s="171" t="b">
        <f t="shared" si="8"/>
        <v>0</v>
      </c>
      <c r="Z25" s="171" t="b">
        <f t="shared" si="9"/>
        <v>0</v>
      </c>
      <c r="AA25" s="171">
        <f t="shared" si="10"/>
        <v>1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>
        <f t="shared" si="13"/>
        <v>2</v>
      </c>
      <c r="AJ25" s="178">
        <f t="shared" si="14"/>
        <v>1</v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6">
        <f t="shared" ref="AW25:AW53" si="36">IF(AV25="",0,IF(AV25&lt;AQ25,0,IF(AV25&gt;=AQ25,1)))</f>
        <v>0</v>
      </c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 t="s">
        <v>128</v>
      </c>
      <c r="C26" s="164" t="s">
        <v>18</v>
      </c>
      <c r="D26" s="145"/>
      <c r="E26" s="145"/>
      <c r="F26" s="166"/>
      <c r="G26" s="180" t="s">
        <v>18</v>
      </c>
      <c r="H26" s="179"/>
      <c r="I26" s="179"/>
      <c r="J26" s="179"/>
      <c r="K26" s="179"/>
      <c r="L26" s="181" t="s">
        <v>18</v>
      </c>
      <c r="M26" s="169">
        <f t="shared" si="16"/>
        <v>1</v>
      </c>
      <c r="N26" s="170">
        <f t="shared" si="17"/>
        <v>2</v>
      </c>
      <c r="O26" s="170" t="str">
        <f t="shared" si="0"/>
        <v/>
      </c>
      <c r="P26" s="170" t="str">
        <f t="shared" si="1"/>
        <v/>
      </c>
      <c r="Q26" s="170">
        <f t="shared" si="18"/>
        <v>0</v>
      </c>
      <c r="R26" s="109">
        <f t="shared" si="2"/>
        <v>1</v>
      </c>
      <c r="S26" s="109" t="str">
        <f t="shared" si="3"/>
        <v/>
      </c>
      <c r="T26" s="109" t="str">
        <f t="shared" si="4"/>
        <v/>
      </c>
      <c r="U26" s="109" t="str">
        <f t="shared" si="19"/>
        <v/>
      </c>
      <c r="V26" s="109" t="str">
        <f t="shared" si="5"/>
        <v/>
      </c>
      <c r="W26" s="109">
        <f t="shared" si="6"/>
        <v>1</v>
      </c>
      <c r="X26" s="109">
        <f t="shared" si="7"/>
        <v>2</v>
      </c>
      <c r="Y26" s="171" t="b">
        <f t="shared" si="8"/>
        <v>0</v>
      </c>
      <c r="Z26" s="171" t="b">
        <f t="shared" si="9"/>
        <v>0</v>
      </c>
      <c r="AA26" s="171" t="b">
        <f t="shared" si="10"/>
        <v>0</v>
      </c>
      <c r="AB26" s="171">
        <f t="shared" si="11"/>
        <v>1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>
        <f t="shared" si="13"/>
        <v>2</v>
      </c>
      <c r="AJ26" s="178">
        <f t="shared" si="14"/>
        <v>1</v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 t="str">
        <f t="shared" si="35"/>
        <v/>
      </c>
      <c r="AW26" s="176">
        <f t="shared" si="36"/>
        <v>0</v>
      </c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 t="s">
        <v>129</v>
      </c>
      <c r="C27" s="210" t="s">
        <v>18</v>
      </c>
      <c r="D27" s="145"/>
      <c r="E27" s="145"/>
      <c r="F27" s="166"/>
      <c r="G27" s="180" t="s">
        <v>16</v>
      </c>
      <c r="H27" s="179"/>
      <c r="I27" s="179"/>
      <c r="J27" s="179"/>
      <c r="K27" s="179"/>
      <c r="L27" s="181" t="s">
        <v>18</v>
      </c>
      <c r="M27" s="169">
        <f t="shared" si="16"/>
        <v>1</v>
      </c>
      <c r="N27" s="170">
        <f t="shared" si="17"/>
        <v>2</v>
      </c>
      <c r="O27" s="170" t="str">
        <f t="shared" si="0"/>
        <v/>
      </c>
      <c r="P27" s="170" t="str">
        <f t="shared" si="1"/>
        <v/>
      </c>
      <c r="Q27" s="170">
        <f t="shared" si="18"/>
        <v>0</v>
      </c>
      <c r="R27" s="109">
        <f t="shared" si="2"/>
        <v>1</v>
      </c>
      <c r="S27" s="109" t="str">
        <f t="shared" si="3"/>
        <v/>
      </c>
      <c r="T27" s="109" t="str">
        <f t="shared" si="4"/>
        <v/>
      </c>
      <c r="U27" s="109" t="str">
        <f t="shared" si="19"/>
        <v/>
      </c>
      <c r="V27" s="109" t="str">
        <f t="shared" si="5"/>
        <v/>
      </c>
      <c r="W27" s="109">
        <f t="shared" si="6"/>
        <v>1</v>
      </c>
      <c r="X27" s="109">
        <f t="shared" si="7"/>
        <v>2</v>
      </c>
      <c r="Y27" s="171" t="b">
        <f t="shared" si="8"/>
        <v>0</v>
      </c>
      <c r="Z27" s="171" t="b">
        <f t="shared" si="9"/>
        <v>0</v>
      </c>
      <c r="AA27" s="171" t="b">
        <f t="shared" si="10"/>
        <v>0</v>
      </c>
      <c r="AB27" s="171">
        <f t="shared" si="11"/>
        <v>1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>
        <f t="shared" si="13"/>
        <v>2</v>
      </c>
      <c r="AJ27" s="178">
        <f t="shared" si="14"/>
        <v>1</v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si="35"/>
        <v/>
      </c>
      <c r="AW27" s="176">
        <f t="shared" si="36"/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 t="s">
        <v>130</v>
      </c>
      <c r="C28" s="210" t="s">
        <v>17</v>
      </c>
      <c r="D28" s="145"/>
      <c r="E28" s="145"/>
      <c r="F28" s="166"/>
      <c r="G28" s="180" t="s">
        <v>16</v>
      </c>
      <c r="H28" s="179"/>
      <c r="I28" s="179"/>
      <c r="J28" s="179"/>
      <c r="K28" s="179"/>
      <c r="L28" s="181" t="s">
        <v>17</v>
      </c>
      <c r="M28" s="169">
        <f t="shared" si="16"/>
        <v>1</v>
      </c>
      <c r="N28" s="170">
        <f t="shared" si="17"/>
        <v>3</v>
      </c>
      <c r="O28" s="170" t="str">
        <f t="shared" si="0"/>
        <v/>
      </c>
      <c r="P28" s="170" t="str">
        <f t="shared" si="1"/>
        <v/>
      </c>
      <c r="Q28" s="170">
        <f t="shared" si="18"/>
        <v>0</v>
      </c>
      <c r="R28" s="109">
        <f t="shared" si="2"/>
        <v>1</v>
      </c>
      <c r="S28" s="109" t="str">
        <f t="shared" si="3"/>
        <v/>
      </c>
      <c r="T28" s="109" t="str">
        <f t="shared" si="4"/>
        <v/>
      </c>
      <c r="U28" s="109" t="str">
        <f t="shared" si="19"/>
        <v/>
      </c>
      <c r="V28" s="109" t="str">
        <f t="shared" si="5"/>
        <v/>
      </c>
      <c r="W28" s="109">
        <f t="shared" si="6"/>
        <v>1</v>
      </c>
      <c r="X28" s="109">
        <f t="shared" si="7"/>
        <v>2</v>
      </c>
      <c r="Y28" s="171" t="b">
        <f t="shared" si="8"/>
        <v>0</v>
      </c>
      <c r="Z28" s="171" t="b">
        <f t="shared" si="9"/>
        <v>0</v>
      </c>
      <c r="AA28" s="171">
        <f t="shared" si="10"/>
        <v>1</v>
      </c>
      <c r="AB28" s="171" t="b">
        <f t="shared" si="11"/>
        <v>0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>
        <f t="shared" si="13"/>
        <v>2</v>
      </c>
      <c r="AJ28" s="178">
        <f t="shared" si="14"/>
        <v>1</v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 t="s">
        <v>131</v>
      </c>
      <c r="C29" s="210" t="s">
        <v>17</v>
      </c>
      <c r="D29" s="145"/>
      <c r="E29" s="145"/>
      <c r="F29" s="166"/>
      <c r="G29" s="180" t="s">
        <v>16</v>
      </c>
      <c r="H29" s="179"/>
      <c r="I29" s="179"/>
      <c r="J29" s="179"/>
      <c r="K29" s="179"/>
      <c r="L29" s="181" t="s">
        <v>17</v>
      </c>
      <c r="M29" s="169">
        <f t="shared" si="16"/>
        <v>1</v>
      </c>
      <c r="N29" s="170">
        <f t="shared" si="17"/>
        <v>3</v>
      </c>
      <c r="O29" s="170" t="str">
        <f t="shared" si="0"/>
        <v/>
      </c>
      <c r="P29" s="170" t="str">
        <f t="shared" si="1"/>
        <v/>
      </c>
      <c r="Q29" s="170">
        <f t="shared" si="18"/>
        <v>0</v>
      </c>
      <c r="R29" s="109">
        <f t="shared" si="2"/>
        <v>1</v>
      </c>
      <c r="S29" s="109" t="str">
        <f t="shared" si="3"/>
        <v/>
      </c>
      <c r="T29" s="109" t="str">
        <f t="shared" si="4"/>
        <v/>
      </c>
      <c r="U29" s="109" t="str">
        <f t="shared" si="19"/>
        <v/>
      </c>
      <c r="V29" s="109" t="str">
        <f t="shared" si="5"/>
        <v/>
      </c>
      <c r="W29" s="109">
        <f t="shared" si="6"/>
        <v>1</v>
      </c>
      <c r="X29" s="109">
        <f t="shared" si="7"/>
        <v>2</v>
      </c>
      <c r="Y29" s="171" t="b">
        <f t="shared" si="8"/>
        <v>0</v>
      </c>
      <c r="Z29" s="171" t="b">
        <f t="shared" si="9"/>
        <v>0</v>
      </c>
      <c r="AA29" s="171">
        <f t="shared" si="10"/>
        <v>1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>
        <f t="shared" si="13"/>
        <v>2</v>
      </c>
      <c r="AJ29" s="178">
        <f t="shared" si="14"/>
        <v>1</v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 t="s">
        <v>132</v>
      </c>
      <c r="C30" s="164" t="s">
        <v>17</v>
      </c>
      <c r="D30" s="145"/>
      <c r="E30" s="145"/>
      <c r="F30" s="166"/>
      <c r="G30" s="180" t="s">
        <v>17</v>
      </c>
      <c r="H30" s="179"/>
      <c r="I30" s="179"/>
      <c r="J30" s="179"/>
      <c r="K30" s="179"/>
      <c r="L30" s="181" t="s">
        <v>15</v>
      </c>
      <c r="M30" s="169">
        <f t="shared" si="16"/>
        <v>1</v>
      </c>
      <c r="N30" s="170">
        <f t="shared" si="17"/>
        <v>5</v>
      </c>
      <c r="O30" s="170" t="str">
        <f t="shared" si="0"/>
        <v/>
      </c>
      <c r="P30" s="170" t="str">
        <f t="shared" si="1"/>
        <v/>
      </c>
      <c r="Q30" s="170">
        <f t="shared" si="18"/>
        <v>0</v>
      </c>
      <c r="R30" s="109">
        <f t="shared" si="2"/>
        <v>1</v>
      </c>
      <c r="S30" s="109" t="str">
        <f t="shared" si="3"/>
        <v/>
      </c>
      <c r="T30" s="109" t="str">
        <f t="shared" si="4"/>
        <v/>
      </c>
      <c r="U30" s="109" t="str">
        <f t="shared" si="19"/>
        <v/>
      </c>
      <c r="V30" s="109" t="str">
        <f t="shared" si="5"/>
        <v/>
      </c>
      <c r="W30" s="109">
        <f t="shared" si="6"/>
        <v>1</v>
      </c>
      <c r="X30" s="109">
        <f t="shared" si="7"/>
        <v>2</v>
      </c>
      <c r="Y30" s="171" t="b">
        <f t="shared" si="8"/>
        <v>0</v>
      </c>
      <c r="Z30" s="171" t="b">
        <f t="shared" si="9"/>
        <v>0</v>
      </c>
      <c r="AA30" s="171">
        <f t="shared" si="10"/>
        <v>1</v>
      </c>
      <c r="AB30" s="171" t="b">
        <f t="shared" si="11"/>
        <v>0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>
        <f t="shared" si="13"/>
        <v>2</v>
      </c>
      <c r="AJ30" s="178">
        <f t="shared" si="14"/>
        <v>1</v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 t="s">
        <v>133</v>
      </c>
      <c r="C31" s="164" t="s">
        <v>15</v>
      </c>
      <c r="D31" s="145"/>
      <c r="E31" s="145"/>
      <c r="F31" s="166"/>
      <c r="G31" s="180" t="s">
        <v>15</v>
      </c>
      <c r="H31" s="179"/>
      <c r="I31" s="179"/>
      <c r="J31" s="179"/>
      <c r="K31" s="179"/>
      <c r="L31" s="181" t="s">
        <v>15</v>
      </c>
      <c r="M31" s="169">
        <f t="shared" si="16"/>
        <v>1</v>
      </c>
      <c r="N31" s="170">
        <f t="shared" si="17"/>
        <v>5</v>
      </c>
      <c r="O31" s="170" t="str">
        <f t="shared" si="0"/>
        <v/>
      </c>
      <c r="P31" s="170" t="str">
        <f t="shared" si="1"/>
        <v/>
      </c>
      <c r="Q31" s="170">
        <f t="shared" si="18"/>
        <v>0</v>
      </c>
      <c r="R31" s="109">
        <f t="shared" si="2"/>
        <v>1</v>
      </c>
      <c r="S31" s="109" t="str">
        <f t="shared" si="3"/>
        <v/>
      </c>
      <c r="T31" s="109" t="str">
        <f t="shared" si="4"/>
        <v/>
      </c>
      <c r="U31" s="109" t="str">
        <f t="shared" si="19"/>
        <v/>
      </c>
      <c r="V31" s="109" t="str">
        <f t="shared" si="5"/>
        <v/>
      </c>
      <c r="W31" s="109">
        <f t="shared" si="6"/>
        <v>1</v>
      </c>
      <c r="X31" s="109">
        <f t="shared" si="7"/>
        <v>2</v>
      </c>
      <c r="Y31" s="171">
        <f t="shared" si="8"/>
        <v>1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>
        <f t="shared" si="13"/>
        <v>2</v>
      </c>
      <c r="AJ31" s="178">
        <f t="shared" si="14"/>
        <v>1</v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 t="s">
        <v>134</v>
      </c>
      <c r="C32" s="164" t="s">
        <v>16</v>
      </c>
      <c r="D32" s="145"/>
      <c r="E32" s="145"/>
      <c r="F32" s="166"/>
      <c r="G32" s="180" t="s">
        <v>16</v>
      </c>
      <c r="H32" s="179"/>
      <c r="I32" s="179"/>
      <c r="J32" s="179"/>
      <c r="K32" s="179"/>
      <c r="L32" s="181" t="s">
        <v>16</v>
      </c>
      <c r="M32" s="169">
        <f t="shared" si="16"/>
        <v>1</v>
      </c>
      <c r="N32" s="170">
        <f t="shared" si="17"/>
        <v>4</v>
      </c>
      <c r="O32" s="170" t="str">
        <f t="shared" si="0"/>
        <v/>
      </c>
      <c r="P32" s="170" t="str">
        <f t="shared" si="1"/>
        <v/>
      </c>
      <c r="Q32" s="170">
        <f t="shared" si="18"/>
        <v>0</v>
      </c>
      <c r="R32" s="109">
        <f t="shared" si="2"/>
        <v>1</v>
      </c>
      <c r="S32" s="109" t="str">
        <f t="shared" si="3"/>
        <v/>
      </c>
      <c r="T32" s="109" t="str">
        <f t="shared" si="4"/>
        <v/>
      </c>
      <c r="U32" s="109" t="str">
        <f t="shared" si="19"/>
        <v/>
      </c>
      <c r="V32" s="109" t="str">
        <f t="shared" si="5"/>
        <v/>
      </c>
      <c r="W32" s="109">
        <f t="shared" si="6"/>
        <v>1</v>
      </c>
      <c r="X32" s="109">
        <f t="shared" si="7"/>
        <v>2</v>
      </c>
      <c r="Y32" s="171" t="b">
        <f t="shared" si="8"/>
        <v>0</v>
      </c>
      <c r="Z32" s="171">
        <f t="shared" si="9"/>
        <v>1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>
        <f t="shared" si="13"/>
        <v>2</v>
      </c>
      <c r="AJ32" s="178">
        <f t="shared" si="14"/>
        <v>1</v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 t="s">
        <v>135</v>
      </c>
      <c r="C33" s="210" t="s">
        <v>16</v>
      </c>
      <c r="D33" s="145"/>
      <c r="E33" s="145"/>
      <c r="F33" s="166"/>
      <c r="G33" s="180" t="s">
        <v>17</v>
      </c>
      <c r="H33" s="179"/>
      <c r="I33" s="179"/>
      <c r="J33" s="179"/>
      <c r="K33" s="179"/>
      <c r="L33" s="181" t="s">
        <v>16</v>
      </c>
      <c r="M33" s="169">
        <f t="shared" si="16"/>
        <v>1</v>
      </c>
      <c r="N33" s="170">
        <f t="shared" si="17"/>
        <v>4</v>
      </c>
      <c r="O33" s="170" t="str">
        <f t="shared" si="0"/>
        <v/>
      </c>
      <c r="P33" s="170" t="str">
        <f t="shared" si="1"/>
        <v/>
      </c>
      <c r="Q33" s="170">
        <f t="shared" si="18"/>
        <v>0</v>
      </c>
      <c r="R33" s="109" t="str">
        <f t="shared" si="2"/>
        <v/>
      </c>
      <c r="S33" s="109" t="str">
        <f t="shared" si="3"/>
        <v/>
      </c>
      <c r="T33" s="109" t="str">
        <f t="shared" si="4"/>
        <v/>
      </c>
      <c r="U33" s="109" t="str">
        <f t="shared" si="19"/>
        <v/>
      </c>
      <c r="V33" s="109" t="str">
        <f t="shared" si="5"/>
        <v/>
      </c>
      <c r="W33" s="109">
        <f t="shared" si="6"/>
        <v>1</v>
      </c>
      <c r="X33" s="109">
        <f t="shared" si="7"/>
        <v>1</v>
      </c>
      <c r="Y33" s="171" t="b">
        <f t="shared" si="8"/>
        <v>0</v>
      </c>
      <c r="Z33" s="171">
        <f t="shared" si="9"/>
        <v>0.5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>
        <f t="shared" si="13"/>
        <v>2</v>
      </c>
      <c r="AJ33" s="178">
        <f t="shared" si="14"/>
        <v>0.5</v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 t="s">
        <v>136</v>
      </c>
      <c r="C34" s="210" t="s">
        <v>15</v>
      </c>
      <c r="D34" s="145"/>
      <c r="E34" s="145"/>
      <c r="F34" s="166"/>
      <c r="G34" s="180" t="s">
        <v>17</v>
      </c>
      <c r="H34" s="179"/>
      <c r="I34" s="179"/>
      <c r="J34" s="179"/>
      <c r="K34" s="179"/>
      <c r="L34" s="181" t="s">
        <v>15</v>
      </c>
      <c r="M34" s="169">
        <f t="shared" si="16"/>
        <v>1</v>
      </c>
      <c r="N34" s="170">
        <f t="shared" si="17"/>
        <v>5</v>
      </c>
      <c r="O34" s="170" t="str">
        <f t="shared" si="0"/>
        <v/>
      </c>
      <c r="P34" s="170" t="str">
        <f t="shared" si="1"/>
        <v/>
      </c>
      <c r="Q34" s="170">
        <f t="shared" si="18"/>
        <v>0</v>
      </c>
      <c r="R34" s="109" t="str">
        <f t="shared" si="2"/>
        <v/>
      </c>
      <c r="S34" s="109" t="str">
        <f t="shared" si="3"/>
        <v/>
      </c>
      <c r="T34" s="109" t="str">
        <f t="shared" si="4"/>
        <v/>
      </c>
      <c r="U34" s="109" t="str">
        <f t="shared" si="19"/>
        <v/>
      </c>
      <c r="V34" s="109" t="str">
        <f t="shared" si="5"/>
        <v/>
      </c>
      <c r="W34" s="109">
        <f t="shared" si="6"/>
        <v>1</v>
      </c>
      <c r="X34" s="109">
        <f t="shared" si="7"/>
        <v>1</v>
      </c>
      <c r="Y34" s="171">
        <f t="shared" si="8"/>
        <v>0.5</v>
      </c>
      <c r="Z34" s="171" t="b">
        <f t="shared" si="9"/>
        <v>0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>
        <f t="shared" si="13"/>
        <v>2</v>
      </c>
      <c r="AJ34" s="178">
        <f t="shared" si="14"/>
        <v>0.5</v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 t="s">
        <v>137</v>
      </c>
      <c r="C35" s="210" t="s">
        <v>17</v>
      </c>
      <c r="D35" s="145"/>
      <c r="E35" s="145"/>
      <c r="F35" s="166"/>
      <c r="G35" s="180" t="s">
        <v>16</v>
      </c>
      <c r="H35" s="179"/>
      <c r="I35" s="179"/>
      <c r="J35" s="179"/>
      <c r="K35" s="179"/>
      <c r="L35" s="181" t="s">
        <v>17</v>
      </c>
      <c r="M35" s="169">
        <f t="shared" si="16"/>
        <v>1</v>
      </c>
      <c r="N35" s="170">
        <f t="shared" si="17"/>
        <v>3</v>
      </c>
      <c r="O35" s="170" t="str">
        <f t="shared" si="0"/>
        <v/>
      </c>
      <c r="P35" s="170" t="str">
        <f t="shared" si="1"/>
        <v/>
      </c>
      <c r="Q35" s="170">
        <f t="shared" si="18"/>
        <v>0</v>
      </c>
      <c r="R35" s="109">
        <f t="shared" si="2"/>
        <v>1</v>
      </c>
      <c r="S35" s="109" t="str">
        <f t="shared" si="3"/>
        <v/>
      </c>
      <c r="T35" s="109" t="str">
        <f t="shared" si="4"/>
        <v/>
      </c>
      <c r="U35" s="109" t="str">
        <f t="shared" si="19"/>
        <v/>
      </c>
      <c r="V35" s="109" t="str">
        <f t="shared" si="5"/>
        <v/>
      </c>
      <c r="W35" s="109">
        <f t="shared" si="6"/>
        <v>1</v>
      </c>
      <c r="X35" s="109">
        <f t="shared" si="7"/>
        <v>2</v>
      </c>
      <c r="Y35" s="171" t="b">
        <f t="shared" si="8"/>
        <v>0</v>
      </c>
      <c r="Z35" s="171" t="b">
        <f t="shared" si="9"/>
        <v>0</v>
      </c>
      <c r="AA35" s="171">
        <f t="shared" si="10"/>
        <v>1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>
        <f t="shared" si="13"/>
        <v>2</v>
      </c>
      <c r="AJ35" s="178">
        <f t="shared" si="14"/>
        <v>1</v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 t="s">
        <v>138</v>
      </c>
      <c r="C36" s="210" t="s">
        <v>15</v>
      </c>
      <c r="D36" s="145"/>
      <c r="E36" s="145"/>
      <c r="F36" s="166"/>
      <c r="G36" s="180" t="s">
        <v>18</v>
      </c>
      <c r="H36" s="179"/>
      <c r="I36" s="179"/>
      <c r="J36" s="179"/>
      <c r="K36" s="179"/>
      <c r="L36" s="181" t="s">
        <v>15</v>
      </c>
      <c r="M36" s="169">
        <f t="shared" si="16"/>
        <v>1</v>
      </c>
      <c r="N36" s="170">
        <f t="shared" si="17"/>
        <v>5</v>
      </c>
      <c r="O36" s="170" t="str">
        <f t="shared" si="0"/>
        <v/>
      </c>
      <c r="P36" s="170" t="str">
        <f t="shared" si="1"/>
        <v/>
      </c>
      <c r="Q36" s="170">
        <f t="shared" si="18"/>
        <v>0</v>
      </c>
      <c r="R36" s="109" t="str">
        <f t="shared" si="2"/>
        <v/>
      </c>
      <c r="S36" s="109" t="str">
        <f t="shared" si="3"/>
        <v/>
      </c>
      <c r="T36" s="109" t="str">
        <f t="shared" si="4"/>
        <v/>
      </c>
      <c r="U36" s="109" t="str">
        <f t="shared" si="19"/>
        <v/>
      </c>
      <c r="V36" s="109" t="str">
        <f t="shared" si="5"/>
        <v/>
      </c>
      <c r="W36" s="109">
        <f t="shared" si="6"/>
        <v>1</v>
      </c>
      <c r="X36" s="109">
        <f t="shared" si="7"/>
        <v>1</v>
      </c>
      <c r="Y36" s="171">
        <f t="shared" si="8"/>
        <v>0.5</v>
      </c>
      <c r="Z36" s="171" t="b">
        <f t="shared" si="9"/>
        <v>0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>
        <f t="shared" si="13"/>
        <v>2</v>
      </c>
      <c r="AJ36" s="178">
        <f t="shared" si="14"/>
        <v>0.5</v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 t="s">
        <v>139</v>
      </c>
      <c r="C37" s="164" t="s">
        <v>16</v>
      </c>
      <c r="D37" s="145"/>
      <c r="E37" s="145"/>
      <c r="F37" s="166"/>
      <c r="G37" s="180" t="s">
        <v>16</v>
      </c>
      <c r="H37" s="179"/>
      <c r="I37" s="179"/>
      <c r="J37" s="179"/>
      <c r="K37" s="179"/>
      <c r="L37" s="181" t="s">
        <v>16</v>
      </c>
      <c r="M37" s="169">
        <f t="shared" si="16"/>
        <v>1</v>
      </c>
      <c r="N37" s="170">
        <f t="shared" si="17"/>
        <v>4</v>
      </c>
      <c r="O37" s="170" t="str">
        <f t="shared" si="0"/>
        <v/>
      </c>
      <c r="P37" s="170" t="str">
        <f t="shared" si="1"/>
        <v/>
      </c>
      <c r="Q37" s="170">
        <f t="shared" si="18"/>
        <v>0</v>
      </c>
      <c r="R37" s="109">
        <f t="shared" si="2"/>
        <v>1</v>
      </c>
      <c r="S37" s="109" t="str">
        <f t="shared" si="3"/>
        <v/>
      </c>
      <c r="T37" s="109" t="str">
        <f t="shared" si="4"/>
        <v/>
      </c>
      <c r="U37" s="109" t="str">
        <f t="shared" si="19"/>
        <v/>
      </c>
      <c r="V37" s="109" t="str">
        <f t="shared" si="5"/>
        <v/>
      </c>
      <c r="W37" s="109">
        <f t="shared" si="6"/>
        <v>1</v>
      </c>
      <c r="X37" s="109">
        <f t="shared" si="7"/>
        <v>2</v>
      </c>
      <c r="Y37" s="171" t="b">
        <f t="shared" si="8"/>
        <v>0</v>
      </c>
      <c r="Z37" s="171">
        <f t="shared" si="9"/>
        <v>1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>
        <f t="shared" si="13"/>
        <v>2</v>
      </c>
      <c r="AJ37" s="178">
        <f t="shared" si="14"/>
        <v>1</v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10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10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10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>
        <f t="shared" ref="G54:L54" si="37">IF(R56=0,"",IF(R56&gt;0,R55))</f>
        <v>0.75</v>
      </c>
      <c r="H54" s="188" t="str">
        <f t="shared" si="37"/>
        <v/>
      </c>
      <c r="I54" s="188" t="str">
        <f t="shared" si="37"/>
        <v/>
      </c>
      <c r="J54" s="188" t="str">
        <f t="shared" si="37"/>
        <v/>
      </c>
      <c r="K54" s="188" t="str">
        <f t="shared" si="37"/>
        <v/>
      </c>
      <c r="L54" s="188">
        <f t="shared" si="37"/>
        <v>1</v>
      </c>
      <c r="M54" s="188"/>
      <c r="N54" s="188"/>
      <c r="O54" s="188"/>
      <c r="P54" s="188"/>
      <c r="Q54" s="188"/>
      <c r="R54" s="189">
        <f t="shared" ref="R54:W54" si="38">SUM(R18:R53)</f>
        <v>15</v>
      </c>
      <c r="S54" s="189">
        <f t="shared" si="38"/>
        <v>0</v>
      </c>
      <c r="T54" s="189">
        <f t="shared" si="38"/>
        <v>0</v>
      </c>
      <c r="U54" s="189">
        <f t="shared" si="38"/>
        <v>0</v>
      </c>
      <c r="V54" s="189">
        <f t="shared" si="38"/>
        <v>0</v>
      </c>
      <c r="W54" s="189">
        <f t="shared" si="38"/>
        <v>20</v>
      </c>
      <c r="X54" s="190">
        <f>SUM(AJ18:AJ53)</f>
        <v>17.5</v>
      </c>
      <c r="Y54" s="190">
        <f t="shared" ref="Y54:AH54" si="39">SUM(Y18:Y53)</f>
        <v>2</v>
      </c>
      <c r="Z54" s="190">
        <f t="shared" si="39"/>
        <v>4</v>
      </c>
      <c r="AA54" s="190">
        <f t="shared" si="39"/>
        <v>6.5</v>
      </c>
      <c r="AB54" s="190">
        <f t="shared" si="39"/>
        <v>5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0.875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>
        <f t="shared" ref="R55:W55" si="40">R54/R56</f>
        <v>0.75</v>
      </c>
      <c r="S55" s="199" t="e">
        <f t="shared" si="40"/>
        <v>#DIV/0!</v>
      </c>
      <c r="T55" s="199" t="e">
        <f t="shared" si="40"/>
        <v>#DIV/0!</v>
      </c>
      <c r="U55" s="199" t="e">
        <f t="shared" si="40"/>
        <v>#DIV/0!</v>
      </c>
      <c r="V55" s="199" t="e">
        <f t="shared" si="40"/>
        <v>#DIV/0!</v>
      </c>
      <c r="W55" s="199">
        <f t="shared" si="40"/>
        <v>1</v>
      </c>
      <c r="X55" s="199">
        <f>X54/X57</f>
        <v>0.875</v>
      </c>
      <c r="Y55" s="171">
        <f>Y54/10</f>
        <v>0.2</v>
      </c>
      <c r="Z55" s="171">
        <f t="shared" ref="Z55:AH55" si="41">Z54/10</f>
        <v>0.4</v>
      </c>
      <c r="AA55" s="171">
        <f t="shared" si="41"/>
        <v>0.65</v>
      </c>
      <c r="AB55" s="171">
        <f t="shared" si="41"/>
        <v>0.5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20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20</v>
      </c>
      <c r="X56" s="3">
        <f>COUNTIF(AJ18:AJ53,"")</f>
        <v>16</v>
      </c>
      <c r="Y56" s="10">
        <f>Y54/C68*C70</f>
        <v>9.9999999999999992E-2</v>
      </c>
      <c r="Z56" s="10">
        <f>Z54/D68*D70</f>
        <v>0.2</v>
      </c>
      <c r="AA56" s="10">
        <f>AA54/E68*E70</f>
        <v>0.32500000000000001</v>
      </c>
      <c r="AB56" s="10">
        <f>AB54/F68*F70</f>
        <v>0.25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20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20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0.75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5</v>
      </c>
      <c r="E68" s="4">
        <f>COUNTIF($C$18:$C$53,"C")</f>
        <v>7</v>
      </c>
      <c r="F68" s="4">
        <f>COUNTIF($C$18:$C$53,"D")</f>
        <v>5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0.15</v>
      </c>
      <c r="D70" s="10">
        <f>D68/$B$54</f>
        <v>0.25</v>
      </c>
      <c r="E70" s="10">
        <f>E68/$B$54</f>
        <v>0.35</v>
      </c>
      <c r="F70" s="10">
        <f>F68/$B$54</f>
        <v>0.25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9.9999999999999992E-2</v>
      </c>
      <c r="D71" s="10">
        <f>Z56</f>
        <v>0.2</v>
      </c>
      <c r="E71" s="10">
        <f>AA56</f>
        <v>0.32500000000000001</v>
      </c>
      <c r="F71" s="10">
        <f>AB56</f>
        <v>0.25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0.15</v>
      </c>
      <c r="D74" s="10">
        <f>IF($D$7="ja",D70,IF($D7="nee",D72))</f>
        <v>0.25</v>
      </c>
      <c r="E74" s="10">
        <f>IF($D$7="ja",E70,IF($D7="nee",E72))</f>
        <v>0.35</v>
      </c>
      <c r="F74" s="10">
        <f>IF($D$7="ja",F70,IF($D7="nee",F72))</f>
        <v>0.25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9.9999999999999992E-2</v>
      </c>
      <c r="D75" s="10">
        <f>IF($D$7="ja",D71,IF($D$7="nee",D73))</f>
        <v>0.2</v>
      </c>
      <c r="E75" s="10">
        <f>IF($D$7="ja",E71,IF($D$7="nee",E73))</f>
        <v>0.32500000000000001</v>
      </c>
      <c r="F75" s="10">
        <f>IF($D$7="ja",F71,IF($D$7="nee",F73))</f>
        <v>0.25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66FF66"/>
  </sheetPr>
  <dimension ref="A1:BA75"/>
  <sheetViews>
    <sheetView showGridLines="0" showRowColHeaders="0" zoomScale="85" zoomScaleNormal="85" workbookViewId="0">
      <selection activeCell="AR57" sqref="AR57:AT59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hidden="1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4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9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5" t="s">
        <v>140</v>
      </c>
      <c r="C18" s="164" t="s">
        <v>17</v>
      </c>
      <c r="D18" s="165"/>
      <c r="E18" s="165"/>
      <c r="F18" s="166"/>
      <c r="G18" s="167" t="s">
        <v>18</v>
      </c>
      <c r="H18" s="179"/>
      <c r="I18" s="163" t="s">
        <v>18</v>
      </c>
      <c r="J18" s="179"/>
      <c r="K18" s="163" t="s">
        <v>16</v>
      </c>
      <c r="L18" s="168" t="s">
        <v>17</v>
      </c>
      <c r="M18" s="169">
        <f>COUNTA(H18,I18,L18)</f>
        <v>2</v>
      </c>
      <c r="N18" s="170">
        <f>IF(L18="E",1,IF(L18="D",2,IF(L18="C",3,IF(L18="B",4,IF(L18="A",5,IF(L18=5,1,IF(L18=4,2,IF(L18=3,3,IF(L18=2,4,IF(L18=1,5,IF(L18="","")))))))))))</f>
        <v>3</v>
      </c>
      <c r="O18" s="170" t="str">
        <f t="shared" ref="O18:O53" si="0">IF(H18="E",1,IF(H18="D",2,IF(H18="C",3,IF(H18="B",4,IF(H18="A",5,IF(H18=5,1,IF(H18=4,2,IF(H18=3,3,IF(H18=2,4,IF(H18=1,5,IF(H18="","")))))))))))</f>
        <v/>
      </c>
      <c r="P18" s="170">
        <f t="shared" ref="P18:P53" si="1">IF(I18="E",1,IF(I18="D",2,IF(I18="C",3,IF(I18="B",4,IF(I18="A",5,IF(I18=5,1,IF(I18=4,2,IF(I18=3,3,IF(I18=2,4,IF(I18=1,5,IF(I18="","")))))))))))</f>
        <v>2</v>
      </c>
      <c r="Q18" s="170">
        <f>IF(M18&lt;3,2,IF($C$2&lt;6,0,IF($C$2&gt;=6,SUM(N18:P18))))</f>
        <v>2</v>
      </c>
      <c r="R18" s="109" t="str">
        <f t="shared" ref="R18:R53" si="2">IF(C18="","",IF(G18="","",IF(G18=$C18,1,IF(G18&lt;$C18,1,IF(G18&gt;$C18,"",IF(G18="A+",1))))))</f>
        <v/>
      </c>
      <c r="S18" s="109" t="str">
        <f t="shared" ref="S18:S53" si="3">IF(C18="","",IF(H18="","",IF(H18=$C18,1,IF(H18&lt;$C18,1,IF(H18&gt;$C18,"",IF(H18="A+",1))))))</f>
        <v/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>
        <f t="shared" ref="V18:V53" si="5">IF(C18="","",IF(K18="","",IF(K18=$C18,1,IF(K18&lt;$C18,1,IF(K18&gt;$C18,"",IF(K18="A+",1))))))</f>
        <v>1</v>
      </c>
      <c r="W18" s="109">
        <f t="shared" ref="W18:W53" si="6">IF(C18="","",IF(L18="","",IF(L18=$C18,1,IF(L18&lt;$C18,1,IF(L18&gt;$C18,"",IF(L18="A+",1))))))</f>
        <v>1</v>
      </c>
      <c r="X18" s="109">
        <f t="shared" ref="X18:X53" si="7">SUM(R18:W18)</f>
        <v>2</v>
      </c>
      <c r="Y18" s="171" t="b">
        <f t="shared" ref="Y18:Y53" si="8">IF($C18="A",$AJ18)</f>
        <v>0</v>
      </c>
      <c r="Z18" s="171" t="b">
        <f t="shared" ref="Z18:Z53" si="9">IF($C18="B",$AJ18)</f>
        <v>0</v>
      </c>
      <c r="AA18" s="171">
        <f t="shared" ref="AA18:AA53" si="10">IF($C18="C",$AJ18)</f>
        <v>0.5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>
        <f t="shared" ref="AI18:AI53" si="13">IF(C18="","",IF(C18&gt;0,COUNTA(G18:L18)))</f>
        <v>4</v>
      </c>
      <c r="AJ18" s="173">
        <f t="shared" ref="AJ18:AJ53" si="14">IF(AI18=0,"",IF(AI18="","",IF(AI18&gt;0,X18/AI18)))</f>
        <v>0.5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5" t="s">
        <v>141</v>
      </c>
      <c r="C19" s="164" t="s">
        <v>16</v>
      </c>
      <c r="D19" s="145"/>
      <c r="E19" s="145"/>
      <c r="F19" s="166"/>
      <c r="G19" s="167" t="s">
        <v>15</v>
      </c>
      <c r="H19" s="179"/>
      <c r="I19" s="163" t="s">
        <v>16</v>
      </c>
      <c r="J19" s="179"/>
      <c r="K19" s="163" t="s">
        <v>16</v>
      </c>
      <c r="L19" s="168" t="s">
        <v>16</v>
      </c>
      <c r="M19" s="169">
        <f t="shared" ref="M19:M53" si="16">COUNTA(H19,I19,L19)</f>
        <v>2</v>
      </c>
      <c r="N19" s="170">
        <f t="shared" ref="N19:N53" si="17">IF(L19="E",1,IF(L19="D",2,IF(L19="C",3,IF(L19="B",4,IF(L19="A",5,IF(L19=5,1,IF(L19=4,2,IF(L19=3,3,IF(L19=2,4,IF(L19=1,5,IF(L19="","")))))))))))</f>
        <v>4</v>
      </c>
      <c r="O19" s="170" t="str">
        <f t="shared" si="0"/>
        <v/>
      </c>
      <c r="P19" s="170">
        <f t="shared" si="1"/>
        <v>4</v>
      </c>
      <c r="Q19" s="170">
        <f t="shared" ref="Q19:Q53" si="18">IF($C$2&lt;6,0,IF($C$2&gt;=6,SUM(N19:P19)))</f>
        <v>0</v>
      </c>
      <c r="R19" s="109">
        <f t="shared" si="2"/>
        <v>1</v>
      </c>
      <c r="S19" s="109" t="str">
        <f t="shared" si="3"/>
        <v/>
      </c>
      <c r="T19" s="109">
        <f t="shared" si="4"/>
        <v>1</v>
      </c>
      <c r="U19" s="109" t="str">
        <f t="shared" ref="U19:U53" si="19">IF(C19="","",IF(J19="","",IF(J19=$C19,1,IF(J19&lt;$C19,1,IF(J19&gt;$C19,"",IF(J19="A+",1))))))</f>
        <v/>
      </c>
      <c r="V19" s="109">
        <f t="shared" si="5"/>
        <v>1</v>
      </c>
      <c r="W19" s="109">
        <f t="shared" si="6"/>
        <v>1</v>
      </c>
      <c r="X19" s="109">
        <f t="shared" si="7"/>
        <v>4</v>
      </c>
      <c r="Y19" s="171" t="b">
        <f t="shared" si="8"/>
        <v>0</v>
      </c>
      <c r="Z19" s="171">
        <f t="shared" si="9"/>
        <v>1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>
        <f t="shared" si="13"/>
        <v>4</v>
      </c>
      <c r="AJ19" s="178">
        <f t="shared" si="14"/>
        <v>1</v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5" t="s">
        <v>142</v>
      </c>
      <c r="C20" s="210" t="s">
        <v>17</v>
      </c>
      <c r="D20" s="144"/>
      <c r="E20" s="145"/>
      <c r="F20" s="166"/>
      <c r="G20" s="167" t="s">
        <v>15</v>
      </c>
      <c r="H20" s="179"/>
      <c r="I20" s="163" t="s">
        <v>16</v>
      </c>
      <c r="J20" s="179"/>
      <c r="K20" s="163" t="s">
        <v>18</v>
      </c>
      <c r="L20" s="168" t="s">
        <v>17</v>
      </c>
      <c r="M20" s="169">
        <f t="shared" si="16"/>
        <v>2</v>
      </c>
      <c r="N20" s="170">
        <f t="shared" si="17"/>
        <v>3</v>
      </c>
      <c r="O20" s="170" t="str">
        <f t="shared" si="0"/>
        <v/>
      </c>
      <c r="P20" s="170">
        <f t="shared" si="1"/>
        <v>4</v>
      </c>
      <c r="Q20" s="170">
        <f t="shared" si="18"/>
        <v>0</v>
      </c>
      <c r="R20" s="109">
        <f t="shared" si="2"/>
        <v>1</v>
      </c>
      <c r="S20" s="109" t="str">
        <f t="shared" si="3"/>
        <v/>
      </c>
      <c r="T20" s="109">
        <f t="shared" si="4"/>
        <v>1</v>
      </c>
      <c r="U20" s="109" t="str">
        <f t="shared" si="19"/>
        <v/>
      </c>
      <c r="V20" s="109" t="str">
        <f t="shared" si="5"/>
        <v/>
      </c>
      <c r="W20" s="109">
        <f t="shared" si="6"/>
        <v>1</v>
      </c>
      <c r="X20" s="109">
        <f t="shared" si="7"/>
        <v>3</v>
      </c>
      <c r="Y20" s="171" t="b">
        <f t="shared" si="8"/>
        <v>0</v>
      </c>
      <c r="Z20" s="171" t="b">
        <f t="shared" si="9"/>
        <v>0</v>
      </c>
      <c r="AA20" s="171">
        <f t="shared" si="10"/>
        <v>0.75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>
        <f t="shared" si="13"/>
        <v>4</v>
      </c>
      <c r="AJ20" s="178">
        <f t="shared" si="14"/>
        <v>0.75</v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5" t="s">
        <v>143</v>
      </c>
      <c r="C21" s="164" t="s">
        <v>17</v>
      </c>
      <c r="D21" s="145"/>
      <c r="E21" s="145"/>
      <c r="F21" s="166"/>
      <c r="G21" s="167" t="s">
        <v>16</v>
      </c>
      <c r="H21" s="179"/>
      <c r="I21" s="163" t="s">
        <v>17</v>
      </c>
      <c r="J21" s="179"/>
      <c r="K21" s="163" t="s">
        <v>17</v>
      </c>
      <c r="L21" s="168" t="s">
        <v>17</v>
      </c>
      <c r="M21" s="169">
        <f t="shared" si="16"/>
        <v>2</v>
      </c>
      <c r="N21" s="170">
        <f t="shared" si="17"/>
        <v>3</v>
      </c>
      <c r="O21" s="170" t="str">
        <f t="shared" si="0"/>
        <v/>
      </c>
      <c r="P21" s="170">
        <f t="shared" si="1"/>
        <v>3</v>
      </c>
      <c r="Q21" s="170">
        <f t="shared" si="18"/>
        <v>0</v>
      </c>
      <c r="R21" s="109">
        <f t="shared" si="2"/>
        <v>1</v>
      </c>
      <c r="S21" s="109" t="str">
        <f t="shared" si="3"/>
        <v/>
      </c>
      <c r="T21" s="109">
        <f t="shared" si="4"/>
        <v>1</v>
      </c>
      <c r="U21" s="109" t="str">
        <f t="shared" si="19"/>
        <v/>
      </c>
      <c r="V21" s="109">
        <f t="shared" si="5"/>
        <v>1</v>
      </c>
      <c r="W21" s="109">
        <f t="shared" si="6"/>
        <v>1</v>
      </c>
      <c r="X21" s="109">
        <f t="shared" si="7"/>
        <v>4</v>
      </c>
      <c r="Y21" s="171" t="b">
        <f t="shared" si="8"/>
        <v>0</v>
      </c>
      <c r="Z21" s="171" t="b">
        <f t="shared" si="9"/>
        <v>0</v>
      </c>
      <c r="AA21" s="171">
        <f t="shared" si="10"/>
        <v>1</v>
      </c>
      <c r="AB21" s="171" t="b">
        <f t="shared" si="11"/>
        <v>0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>
        <f t="shared" si="13"/>
        <v>4</v>
      </c>
      <c r="AJ21" s="178">
        <f t="shared" si="14"/>
        <v>1</v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5" t="s">
        <v>144</v>
      </c>
      <c r="C22" s="164" t="s">
        <v>17</v>
      </c>
      <c r="D22" s="145"/>
      <c r="E22" s="145"/>
      <c r="F22" s="166"/>
      <c r="G22" s="167" t="s">
        <v>17</v>
      </c>
      <c r="H22" s="179"/>
      <c r="I22" s="163" t="s">
        <v>17</v>
      </c>
      <c r="J22" s="179"/>
      <c r="K22" s="163" t="s">
        <v>17</v>
      </c>
      <c r="L22" s="168" t="s">
        <v>16</v>
      </c>
      <c r="M22" s="169">
        <f t="shared" si="16"/>
        <v>2</v>
      </c>
      <c r="N22" s="170">
        <f t="shared" si="17"/>
        <v>4</v>
      </c>
      <c r="O22" s="170" t="str">
        <f t="shared" si="0"/>
        <v/>
      </c>
      <c r="P22" s="170">
        <f t="shared" si="1"/>
        <v>3</v>
      </c>
      <c r="Q22" s="170">
        <f t="shared" si="18"/>
        <v>0</v>
      </c>
      <c r="R22" s="109">
        <f t="shared" si="2"/>
        <v>1</v>
      </c>
      <c r="S22" s="109" t="str">
        <f t="shared" si="3"/>
        <v/>
      </c>
      <c r="T22" s="109">
        <f t="shared" si="4"/>
        <v>1</v>
      </c>
      <c r="U22" s="109" t="str">
        <f t="shared" si="19"/>
        <v/>
      </c>
      <c r="V22" s="109">
        <f t="shared" si="5"/>
        <v>1</v>
      </c>
      <c r="W22" s="109">
        <f t="shared" si="6"/>
        <v>1</v>
      </c>
      <c r="X22" s="109">
        <f t="shared" si="7"/>
        <v>4</v>
      </c>
      <c r="Y22" s="171" t="b">
        <f t="shared" si="8"/>
        <v>0</v>
      </c>
      <c r="Z22" s="171" t="b">
        <f t="shared" si="9"/>
        <v>0</v>
      </c>
      <c r="AA22" s="171">
        <f t="shared" si="10"/>
        <v>1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>
        <f t="shared" si="13"/>
        <v>4</v>
      </c>
      <c r="AJ22" s="178">
        <f t="shared" si="14"/>
        <v>1</v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5" t="s">
        <v>145</v>
      </c>
      <c r="C23" s="210" t="s">
        <v>17</v>
      </c>
      <c r="D23" s="145"/>
      <c r="E23" s="145"/>
      <c r="F23" s="166"/>
      <c r="G23" s="167" t="s">
        <v>15</v>
      </c>
      <c r="H23" s="179"/>
      <c r="I23" s="163" t="s">
        <v>16</v>
      </c>
      <c r="J23" s="179"/>
      <c r="K23" s="163" t="s">
        <v>16</v>
      </c>
      <c r="L23" s="168" t="s">
        <v>17</v>
      </c>
      <c r="M23" s="169">
        <f t="shared" si="16"/>
        <v>2</v>
      </c>
      <c r="N23" s="170">
        <f t="shared" si="17"/>
        <v>3</v>
      </c>
      <c r="O23" s="170" t="str">
        <f t="shared" si="0"/>
        <v/>
      </c>
      <c r="P23" s="170">
        <f t="shared" si="1"/>
        <v>4</v>
      </c>
      <c r="Q23" s="170">
        <f t="shared" si="18"/>
        <v>0</v>
      </c>
      <c r="R23" s="109">
        <f t="shared" si="2"/>
        <v>1</v>
      </c>
      <c r="S23" s="109" t="str">
        <f t="shared" si="3"/>
        <v/>
      </c>
      <c r="T23" s="109">
        <f t="shared" si="4"/>
        <v>1</v>
      </c>
      <c r="U23" s="109" t="str">
        <f t="shared" si="19"/>
        <v/>
      </c>
      <c r="V23" s="109">
        <f t="shared" si="5"/>
        <v>1</v>
      </c>
      <c r="W23" s="109">
        <f t="shared" si="6"/>
        <v>1</v>
      </c>
      <c r="X23" s="109">
        <f t="shared" si="7"/>
        <v>4</v>
      </c>
      <c r="Y23" s="171" t="b">
        <f t="shared" si="8"/>
        <v>0</v>
      </c>
      <c r="Z23" s="171" t="b">
        <f t="shared" si="9"/>
        <v>0</v>
      </c>
      <c r="AA23" s="171">
        <f t="shared" si="10"/>
        <v>1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>
        <f t="shared" si="13"/>
        <v>4</v>
      </c>
      <c r="AJ23" s="178">
        <f t="shared" si="14"/>
        <v>1</v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5" t="s">
        <v>146</v>
      </c>
      <c r="C24" s="210" t="s">
        <v>18</v>
      </c>
      <c r="D24" s="144"/>
      <c r="E24" s="144"/>
      <c r="F24" s="166"/>
      <c r="G24" s="167" t="s">
        <v>16</v>
      </c>
      <c r="H24" s="179"/>
      <c r="I24" s="163" t="s">
        <v>17</v>
      </c>
      <c r="J24" s="179"/>
      <c r="K24" s="163" t="s">
        <v>18</v>
      </c>
      <c r="L24" s="168" t="s">
        <v>19</v>
      </c>
      <c r="M24" s="169">
        <f t="shared" si="16"/>
        <v>2</v>
      </c>
      <c r="N24" s="170">
        <f t="shared" si="17"/>
        <v>1</v>
      </c>
      <c r="O24" s="170" t="str">
        <f t="shared" si="0"/>
        <v/>
      </c>
      <c r="P24" s="170">
        <f t="shared" si="1"/>
        <v>3</v>
      </c>
      <c r="Q24" s="170">
        <f t="shared" si="18"/>
        <v>0</v>
      </c>
      <c r="R24" s="109">
        <f t="shared" si="2"/>
        <v>1</v>
      </c>
      <c r="S24" s="109" t="str">
        <f t="shared" si="3"/>
        <v/>
      </c>
      <c r="T24" s="109">
        <f t="shared" si="4"/>
        <v>1</v>
      </c>
      <c r="U24" s="109" t="str">
        <f t="shared" si="19"/>
        <v/>
      </c>
      <c r="V24" s="109">
        <f t="shared" si="5"/>
        <v>1</v>
      </c>
      <c r="W24" s="109" t="str">
        <f t="shared" si="6"/>
        <v/>
      </c>
      <c r="X24" s="109">
        <f t="shared" si="7"/>
        <v>3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>
        <f t="shared" si="11"/>
        <v>0.75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>
        <f t="shared" si="13"/>
        <v>4</v>
      </c>
      <c r="AJ24" s="178">
        <f t="shared" si="14"/>
        <v>0.75</v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5" t="s">
        <v>147</v>
      </c>
      <c r="C25" s="164" t="s">
        <v>17</v>
      </c>
      <c r="D25" s="145"/>
      <c r="E25" s="145"/>
      <c r="F25" s="166"/>
      <c r="G25" s="180" t="s">
        <v>17</v>
      </c>
      <c r="H25" s="179"/>
      <c r="I25" s="179" t="s">
        <v>17</v>
      </c>
      <c r="J25" s="179"/>
      <c r="K25" s="179" t="s">
        <v>17</v>
      </c>
      <c r="L25" s="181" t="s">
        <v>16</v>
      </c>
      <c r="M25" s="169">
        <f t="shared" si="16"/>
        <v>2</v>
      </c>
      <c r="N25" s="170">
        <f t="shared" si="17"/>
        <v>4</v>
      </c>
      <c r="O25" s="170" t="str">
        <f t="shared" si="0"/>
        <v/>
      </c>
      <c r="P25" s="170">
        <f t="shared" si="1"/>
        <v>3</v>
      </c>
      <c r="Q25" s="170">
        <f t="shared" si="18"/>
        <v>0</v>
      </c>
      <c r="R25" s="109">
        <f t="shared" si="2"/>
        <v>1</v>
      </c>
      <c r="S25" s="109" t="str">
        <f t="shared" si="3"/>
        <v/>
      </c>
      <c r="T25" s="109">
        <f t="shared" si="4"/>
        <v>1</v>
      </c>
      <c r="U25" s="109" t="str">
        <f t="shared" si="19"/>
        <v/>
      </c>
      <c r="V25" s="109">
        <f t="shared" si="5"/>
        <v>1</v>
      </c>
      <c r="W25" s="109">
        <f t="shared" si="6"/>
        <v>1</v>
      </c>
      <c r="X25" s="109">
        <f t="shared" si="7"/>
        <v>4</v>
      </c>
      <c r="Y25" s="171" t="b">
        <f t="shared" si="8"/>
        <v>0</v>
      </c>
      <c r="Z25" s="171" t="b">
        <f t="shared" si="9"/>
        <v>0</v>
      </c>
      <c r="AA25" s="171">
        <f t="shared" si="10"/>
        <v>1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>
        <f t="shared" si="13"/>
        <v>4</v>
      </c>
      <c r="AJ25" s="178">
        <f t="shared" si="14"/>
        <v>1</v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/>
      <c r="AW25" s="176"/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5" t="s">
        <v>148</v>
      </c>
      <c r="C26" s="164" t="s">
        <v>17</v>
      </c>
      <c r="D26" s="145"/>
      <c r="E26" s="145"/>
      <c r="F26" s="166"/>
      <c r="G26" s="180" t="s">
        <v>18</v>
      </c>
      <c r="H26" s="179"/>
      <c r="I26" s="179" t="s">
        <v>18</v>
      </c>
      <c r="J26" s="179"/>
      <c r="K26" s="179" t="s">
        <v>15</v>
      </c>
      <c r="L26" s="181" t="s">
        <v>17</v>
      </c>
      <c r="M26" s="169">
        <f t="shared" si="16"/>
        <v>2</v>
      </c>
      <c r="N26" s="170">
        <f t="shared" si="17"/>
        <v>3</v>
      </c>
      <c r="O26" s="170" t="str">
        <f t="shared" si="0"/>
        <v/>
      </c>
      <c r="P26" s="170">
        <f t="shared" si="1"/>
        <v>2</v>
      </c>
      <c r="Q26" s="170">
        <f t="shared" si="18"/>
        <v>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 t="str">
        <f t="shared" si="19"/>
        <v/>
      </c>
      <c r="V26" s="109">
        <f t="shared" si="5"/>
        <v>1</v>
      </c>
      <c r="W26" s="109">
        <f t="shared" si="6"/>
        <v>1</v>
      </c>
      <c r="X26" s="109">
        <f t="shared" si="7"/>
        <v>2</v>
      </c>
      <c r="Y26" s="171" t="b">
        <f t="shared" si="8"/>
        <v>0</v>
      </c>
      <c r="Z26" s="171" t="b">
        <f t="shared" si="9"/>
        <v>0</v>
      </c>
      <c r="AA26" s="171">
        <f t="shared" si="10"/>
        <v>0.5</v>
      </c>
      <c r="AB26" s="171" t="b">
        <f t="shared" si="11"/>
        <v>0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>
        <f t="shared" si="13"/>
        <v>4</v>
      </c>
      <c r="AJ26" s="178">
        <f t="shared" si="14"/>
        <v>0.5</v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/>
      <c r="AW26" s="176"/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5" t="s">
        <v>149</v>
      </c>
      <c r="C27" s="164" t="s">
        <v>17</v>
      </c>
      <c r="D27" s="145"/>
      <c r="E27" s="145"/>
      <c r="F27" s="166"/>
      <c r="G27" s="180" t="s">
        <v>17</v>
      </c>
      <c r="H27" s="179"/>
      <c r="I27" s="179" t="s">
        <v>18</v>
      </c>
      <c r="J27" s="179"/>
      <c r="K27" s="179" t="s">
        <v>17</v>
      </c>
      <c r="L27" s="181" t="s">
        <v>16</v>
      </c>
      <c r="M27" s="169">
        <f t="shared" si="16"/>
        <v>2</v>
      </c>
      <c r="N27" s="170">
        <f t="shared" si="17"/>
        <v>4</v>
      </c>
      <c r="O27" s="170" t="str">
        <f t="shared" si="0"/>
        <v/>
      </c>
      <c r="P27" s="170">
        <f t="shared" si="1"/>
        <v>2</v>
      </c>
      <c r="Q27" s="170">
        <f t="shared" si="18"/>
        <v>0</v>
      </c>
      <c r="R27" s="109">
        <f t="shared" si="2"/>
        <v>1</v>
      </c>
      <c r="S27" s="109" t="str">
        <f t="shared" si="3"/>
        <v/>
      </c>
      <c r="T27" s="109" t="str">
        <f t="shared" si="4"/>
        <v/>
      </c>
      <c r="U27" s="109" t="str">
        <f t="shared" si="19"/>
        <v/>
      </c>
      <c r="V27" s="109">
        <f t="shared" si="5"/>
        <v>1</v>
      </c>
      <c r="W27" s="109">
        <f t="shared" si="6"/>
        <v>1</v>
      </c>
      <c r="X27" s="109">
        <f t="shared" si="7"/>
        <v>3</v>
      </c>
      <c r="Y27" s="171" t="b">
        <f t="shared" si="8"/>
        <v>0</v>
      </c>
      <c r="Z27" s="171" t="b">
        <f t="shared" si="9"/>
        <v>0</v>
      </c>
      <c r="AA27" s="171">
        <f t="shared" si="10"/>
        <v>0.75</v>
      </c>
      <c r="AB27" s="171" t="b">
        <f t="shared" si="11"/>
        <v>0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>
        <f t="shared" si="13"/>
        <v>4</v>
      </c>
      <c r="AJ27" s="178">
        <f t="shared" si="14"/>
        <v>0.75</v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6">
        <f t="shared" ref="AW27:AW53" si="36">IF(AV27="",0,IF(AV27&lt;AQ27,0,IF(AV27&gt;=AQ27,1)))</f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5" t="s">
        <v>150</v>
      </c>
      <c r="C28" s="164" t="s">
        <v>17</v>
      </c>
      <c r="D28" s="145"/>
      <c r="E28" s="145"/>
      <c r="F28" s="166"/>
      <c r="G28" s="180" t="s">
        <v>16</v>
      </c>
      <c r="H28" s="179"/>
      <c r="I28" s="179" t="s">
        <v>18</v>
      </c>
      <c r="J28" s="179"/>
      <c r="K28" s="179" t="s">
        <v>17</v>
      </c>
      <c r="L28" s="181" t="s">
        <v>17</v>
      </c>
      <c r="M28" s="169">
        <f t="shared" si="16"/>
        <v>2</v>
      </c>
      <c r="N28" s="170">
        <f t="shared" si="17"/>
        <v>3</v>
      </c>
      <c r="O28" s="170" t="str">
        <f t="shared" si="0"/>
        <v/>
      </c>
      <c r="P28" s="170">
        <f t="shared" si="1"/>
        <v>2</v>
      </c>
      <c r="Q28" s="170">
        <f t="shared" si="18"/>
        <v>0</v>
      </c>
      <c r="R28" s="109">
        <f t="shared" si="2"/>
        <v>1</v>
      </c>
      <c r="S28" s="109" t="str">
        <f t="shared" si="3"/>
        <v/>
      </c>
      <c r="T28" s="109" t="str">
        <f t="shared" si="4"/>
        <v/>
      </c>
      <c r="U28" s="109" t="str">
        <f t="shared" si="19"/>
        <v/>
      </c>
      <c r="V28" s="109">
        <f t="shared" si="5"/>
        <v>1</v>
      </c>
      <c r="W28" s="109">
        <f t="shared" si="6"/>
        <v>1</v>
      </c>
      <c r="X28" s="109">
        <f t="shared" si="7"/>
        <v>3</v>
      </c>
      <c r="Y28" s="171" t="b">
        <f t="shared" si="8"/>
        <v>0</v>
      </c>
      <c r="Z28" s="171" t="b">
        <f t="shared" si="9"/>
        <v>0</v>
      </c>
      <c r="AA28" s="171">
        <f t="shared" si="10"/>
        <v>0.75</v>
      </c>
      <c r="AB28" s="171" t="b">
        <f t="shared" si="11"/>
        <v>0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>
        <f t="shared" si="13"/>
        <v>4</v>
      </c>
      <c r="AJ28" s="178">
        <f t="shared" si="14"/>
        <v>0.75</v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5" t="s">
        <v>151</v>
      </c>
      <c r="C29" s="164" t="s">
        <v>17</v>
      </c>
      <c r="D29" s="145"/>
      <c r="E29" s="145"/>
      <c r="F29" s="166"/>
      <c r="G29" s="180" t="s">
        <v>16</v>
      </c>
      <c r="H29" s="179"/>
      <c r="I29" s="179" t="s">
        <v>17</v>
      </c>
      <c r="J29" s="179"/>
      <c r="K29" s="179" t="s">
        <v>17</v>
      </c>
      <c r="L29" s="181" t="s">
        <v>16</v>
      </c>
      <c r="M29" s="169">
        <f t="shared" si="16"/>
        <v>2</v>
      </c>
      <c r="N29" s="170">
        <f t="shared" si="17"/>
        <v>4</v>
      </c>
      <c r="O29" s="170" t="str">
        <f t="shared" si="0"/>
        <v/>
      </c>
      <c r="P29" s="170">
        <f t="shared" si="1"/>
        <v>3</v>
      </c>
      <c r="Q29" s="170">
        <f t="shared" si="18"/>
        <v>0</v>
      </c>
      <c r="R29" s="109">
        <f t="shared" si="2"/>
        <v>1</v>
      </c>
      <c r="S29" s="109" t="str">
        <f t="shared" si="3"/>
        <v/>
      </c>
      <c r="T29" s="109">
        <f t="shared" si="4"/>
        <v>1</v>
      </c>
      <c r="U29" s="109" t="str">
        <f t="shared" si="19"/>
        <v/>
      </c>
      <c r="V29" s="109">
        <f t="shared" si="5"/>
        <v>1</v>
      </c>
      <c r="W29" s="109">
        <f t="shared" si="6"/>
        <v>1</v>
      </c>
      <c r="X29" s="109">
        <f t="shared" si="7"/>
        <v>4</v>
      </c>
      <c r="Y29" s="171" t="b">
        <f t="shared" si="8"/>
        <v>0</v>
      </c>
      <c r="Z29" s="171" t="b">
        <f t="shared" si="9"/>
        <v>0</v>
      </c>
      <c r="AA29" s="171">
        <f t="shared" si="10"/>
        <v>1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>
        <f t="shared" si="13"/>
        <v>4</v>
      </c>
      <c r="AJ29" s="178">
        <f t="shared" si="14"/>
        <v>1</v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5" t="s">
        <v>152</v>
      </c>
      <c r="C30" s="164" t="s">
        <v>18</v>
      </c>
      <c r="D30" s="145"/>
      <c r="E30" s="145"/>
      <c r="F30" s="166"/>
      <c r="G30" s="167" t="s">
        <v>18</v>
      </c>
      <c r="H30" s="179"/>
      <c r="I30" s="163" t="s">
        <v>17</v>
      </c>
      <c r="J30" s="179"/>
      <c r="K30" s="163" t="s">
        <v>16</v>
      </c>
      <c r="L30" s="168" t="s">
        <v>16</v>
      </c>
      <c r="M30" s="169">
        <f t="shared" si="16"/>
        <v>2</v>
      </c>
      <c r="N30" s="170">
        <f t="shared" si="17"/>
        <v>4</v>
      </c>
      <c r="O30" s="170" t="str">
        <f t="shared" si="0"/>
        <v/>
      </c>
      <c r="P30" s="170">
        <f t="shared" si="1"/>
        <v>3</v>
      </c>
      <c r="Q30" s="170">
        <f t="shared" si="18"/>
        <v>0</v>
      </c>
      <c r="R30" s="109">
        <f t="shared" si="2"/>
        <v>1</v>
      </c>
      <c r="S30" s="109" t="str">
        <f t="shared" si="3"/>
        <v/>
      </c>
      <c r="T30" s="109">
        <f t="shared" si="4"/>
        <v>1</v>
      </c>
      <c r="U30" s="109" t="str">
        <f t="shared" si="19"/>
        <v/>
      </c>
      <c r="V30" s="109">
        <f t="shared" si="5"/>
        <v>1</v>
      </c>
      <c r="W30" s="109">
        <f t="shared" si="6"/>
        <v>1</v>
      </c>
      <c r="X30" s="109">
        <f t="shared" si="7"/>
        <v>4</v>
      </c>
      <c r="Y30" s="171" t="b">
        <f t="shared" si="8"/>
        <v>0</v>
      </c>
      <c r="Z30" s="171" t="b">
        <f t="shared" si="9"/>
        <v>0</v>
      </c>
      <c r="AA30" s="171" t="b">
        <f t="shared" si="10"/>
        <v>0</v>
      </c>
      <c r="AB30" s="171">
        <f t="shared" si="11"/>
        <v>1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>
        <f t="shared" si="13"/>
        <v>4</v>
      </c>
      <c r="AJ30" s="178">
        <f t="shared" si="14"/>
        <v>1</v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5" t="s">
        <v>153</v>
      </c>
      <c r="C31" s="164" t="s">
        <v>19</v>
      </c>
      <c r="D31" s="145"/>
      <c r="E31" s="145"/>
      <c r="F31" s="166"/>
      <c r="G31" s="180" t="s">
        <v>19</v>
      </c>
      <c r="H31" s="179"/>
      <c r="I31" s="179" t="s">
        <v>19</v>
      </c>
      <c r="J31" s="179"/>
      <c r="K31" s="179" t="s">
        <v>18</v>
      </c>
      <c r="L31" s="181" t="s">
        <v>18</v>
      </c>
      <c r="M31" s="169">
        <f t="shared" si="16"/>
        <v>2</v>
      </c>
      <c r="N31" s="170">
        <f t="shared" si="17"/>
        <v>2</v>
      </c>
      <c r="O31" s="170" t="str">
        <f t="shared" si="0"/>
        <v/>
      </c>
      <c r="P31" s="170">
        <f t="shared" si="1"/>
        <v>1</v>
      </c>
      <c r="Q31" s="170">
        <f t="shared" si="18"/>
        <v>0</v>
      </c>
      <c r="R31" s="109">
        <f t="shared" si="2"/>
        <v>1</v>
      </c>
      <c r="S31" s="109" t="str">
        <f t="shared" si="3"/>
        <v/>
      </c>
      <c r="T31" s="109">
        <f t="shared" si="4"/>
        <v>1</v>
      </c>
      <c r="U31" s="109" t="str">
        <f t="shared" si="19"/>
        <v/>
      </c>
      <c r="V31" s="109">
        <f t="shared" si="5"/>
        <v>1</v>
      </c>
      <c r="W31" s="109">
        <f t="shared" si="6"/>
        <v>1</v>
      </c>
      <c r="X31" s="109">
        <f t="shared" si="7"/>
        <v>4</v>
      </c>
      <c r="Y31" s="171" t="b">
        <f t="shared" si="8"/>
        <v>0</v>
      </c>
      <c r="Z31" s="171" t="b">
        <f t="shared" si="9"/>
        <v>0</v>
      </c>
      <c r="AA31" s="171" t="b">
        <f t="shared" si="10"/>
        <v>0</v>
      </c>
      <c r="AB31" s="171" t="b">
        <f t="shared" si="11"/>
        <v>0</v>
      </c>
      <c r="AC31" s="171">
        <f t="shared" si="12"/>
        <v>1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>
        <f t="shared" si="13"/>
        <v>4</v>
      </c>
      <c r="AJ31" s="178">
        <f t="shared" si="14"/>
        <v>1</v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5" t="s">
        <v>154</v>
      </c>
      <c r="C32" s="210" t="s">
        <v>17</v>
      </c>
      <c r="D32" s="145"/>
      <c r="E32" s="145"/>
      <c r="F32" s="166"/>
      <c r="G32" s="180" t="s">
        <v>16</v>
      </c>
      <c r="H32" s="179"/>
      <c r="I32" s="179" t="s">
        <v>17</v>
      </c>
      <c r="J32" s="179"/>
      <c r="K32" s="179" t="s">
        <v>17</v>
      </c>
      <c r="L32" s="181" t="s">
        <v>18</v>
      </c>
      <c r="M32" s="169">
        <f t="shared" si="16"/>
        <v>2</v>
      </c>
      <c r="N32" s="170">
        <f t="shared" si="17"/>
        <v>2</v>
      </c>
      <c r="O32" s="170" t="str">
        <f t="shared" si="0"/>
        <v/>
      </c>
      <c r="P32" s="170">
        <f t="shared" si="1"/>
        <v>3</v>
      </c>
      <c r="Q32" s="170">
        <f t="shared" si="18"/>
        <v>0</v>
      </c>
      <c r="R32" s="109">
        <f t="shared" si="2"/>
        <v>1</v>
      </c>
      <c r="S32" s="109" t="str">
        <f t="shared" si="3"/>
        <v/>
      </c>
      <c r="T32" s="109">
        <f t="shared" si="4"/>
        <v>1</v>
      </c>
      <c r="U32" s="109" t="str">
        <f t="shared" si="19"/>
        <v/>
      </c>
      <c r="V32" s="109">
        <f t="shared" si="5"/>
        <v>1</v>
      </c>
      <c r="W32" s="109" t="str">
        <f t="shared" si="6"/>
        <v/>
      </c>
      <c r="X32" s="109">
        <f t="shared" si="7"/>
        <v>3</v>
      </c>
      <c r="Y32" s="171" t="b">
        <f t="shared" si="8"/>
        <v>0</v>
      </c>
      <c r="Z32" s="171" t="b">
        <f t="shared" si="9"/>
        <v>0</v>
      </c>
      <c r="AA32" s="171">
        <f t="shared" si="10"/>
        <v>0.75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>
        <f t="shared" si="13"/>
        <v>4</v>
      </c>
      <c r="AJ32" s="178">
        <f t="shared" si="14"/>
        <v>0.75</v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5" t="s">
        <v>155</v>
      </c>
      <c r="C33" s="164" t="s">
        <v>17</v>
      </c>
      <c r="D33" s="145"/>
      <c r="E33" s="145"/>
      <c r="F33" s="166"/>
      <c r="G33" s="180" t="s">
        <v>17</v>
      </c>
      <c r="H33" s="179"/>
      <c r="I33" s="179" t="s">
        <v>17</v>
      </c>
      <c r="J33" s="179"/>
      <c r="K33" s="179" t="s">
        <v>17</v>
      </c>
      <c r="L33" s="181" t="s">
        <v>16</v>
      </c>
      <c r="M33" s="169">
        <f t="shared" si="16"/>
        <v>2</v>
      </c>
      <c r="N33" s="170">
        <f t="shared" si="17"/>
        <v>4</v>
      </c>
      <c r="O33" s="170" t="str">
        <f t="shared" si="0"/>
        <v/>
      </c>
      <c r="P33" s="170">
        <f t="shared" si="1"/>
        <v>3</v>
      </c>
      <c r="Q33" s="170">
        <f t="shared" si="18"/>
        <v>0</v>
      </c>
      <c r="R33" s="109">
        <f t="shared" si="2"/>
        <v>1</v>
      </c>
      <c r="S33" s="109" t="str">
        <f t="shared" si="3"/>
        <v/>
      </c>
      <c r="T33" s="109">
        <f t="shared" si="4"/>
        <v>1</v>
      </c>
      <c r="U33" s="109" t="str">
        <f t="shared" si="19"/>
        <v/>
      </c>
      <c r="V33" s="109">
        <f t="shared" si="5"/>
        <v>1</v>
      </c>
      <c r="W33" s="109">
        <f t="shared" si="6"/>
        <v>1</v>
      </c>
      <c r="X33" s="109">
        <f t="shared" si="7"/>
        <v>4</v>
      </c>
      <c r="Y33" s="171" t="b">
        <f t="shared" si="8"/>
        <v>0</v>
      </c>
      <c r="Z33" s="171" t="b">
        <f t="shared" si="9"/>
        <v>0</v>
      </c>
      <c r="AA33" s="171">
        <f t="shared" si="10"/>
        <v>1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>
        <f t="shared" si="13"/>
        <v>4</v>
      </c>
      <c r="AJ33" s="178">
        <f t="shared" si="14"/>
        <v>1</v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5" t="s">
        <v>156</v>
      </c>
      <c r="C34" s="210" t="s">
        <v>16</v>
      </c>
      <c r="D34" s="145"/>
      <c r="E34" s="145"/>
      <c r="F34" s="166"/>
      <c r="G34" s="180" t="s">
        <v>15</v>
      </c>
      <c r="H34" s="179"/>
      <c r="I34" s="179" t="s">
        <v>16</v>
      </c>
      <c r="J34" s="179"/>
      <c r="K34" s="179" t="s">
        <v>18</v>
      </c>
      <c r="L34" s="181" t="s">
        <v>17</v>
      </c>
      <c r="M34" s="169">
        <f t="shared" si="16"/>
        <v>2</v>
      </c>
      <c r="N34" s="170">
        <f t="shared" si="17"/>
        <v>3</v>
      </c>
      <c r="O34" s="170" t="str">
        <f t="shared" si="0"/>
        <v/>
      </c>
      <c r="P34" s="170">
        <f t="shared" si="1"/>
        <v>4</v>
      </c>
      <c r="Q34" s="170">
        <f t="shared" si="18"/>
        <v>0</v>
      </c>
      <c r="R34" s="109">
        <f t="shared" si="2"/>
        <v>1</v>
      </c>
      <c r="S34" s="109" t="str">
        <f t="shared" si="3"/>
        <v/>
      </c>
      <c r="T34" s="109">
        <f t="shared" si="4"/>
        <v>1</v>
      </c>
      <c r="U34" s="109" t="str">
        <f t="shared" si="19"/>
        <v/>
      </c>
      <c r="V34" s="109" t="str">
        <f t="shared" si="5"/>
        <v/>
      </c>
      <c r="W34" s="109" t="str">
        <f t="shared" si="6"/>
        <v/>
      </c>
      <c r="X34" s="109">
        <f t="shared" si="7"/>
        <v>2</v>
      </c>
      <c r="Y34" s="171" t="b">
        <f t="shared" si="8"/>
        <v>0</v>
      </c>
      <c r="Z34" s="171">
        <f t="shared" si="9"/>
        <v>0.5</v>
      </c>
      <c r="AA34" s="171" t="b">
        <f t="shared" si="10"/>
        <v>0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>
        <f t="shared" si="13"/>
        <v>4</v>
      </c>
      <c r="AJ34" s="178">
        <f t="shared" si="14"/>
        <v>0.5</v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5" t="s">
        <v>157</v>
      </c>
      <c r="C35" s="210" t="s">
        <v>16</v>
      </c>
      <c r="D35" s="145"/>
      <c r="E35" s="145"/>
      <c r="F35" s="166"/>
      <c r="G35" s="180" t="s">
        <v>15</v>
      </c>
      <c r="H35" s="179"/>
      <c r="I35" s="179" t="s">
        <v>15</v>
      </c>
      <c r="J35" s="179"/>
      <c r="K35" s="179" t="s">
        <v>16</v>
      </c>
      <c r="L35" s="181" t="s">
        <v>16</v>
      </c>
      <c r="M35" s="169">
        <f t="shared" si="16"/>
        <v>2</v>
      </c>
      <c r="N35" s="170">
        <f t="shared" si="17"/>
        <v>4</v>
      </c>
      <c r="O35" s="170" t="str">
        <f t="shared" si="0"/>
        <v/>
      </c>
      <c r="P35" s="170">
        <f t="shared" si="1"/>
        <v>5</v>
      </c>
      <c r="Q35" s="170">
        <f t="shared" si="18"/>
        <v>0</v>
      </c>
      <c r="R35" s="109">
        <f t="shared" si="2"/>
        <v>1</v>
      </c>
      <c r="S35" s="109" t="str">
        <f t="shared" si="3"/>
        <v/>
      </c>
      <c r="T35" s="109">
        <f t="shared" si="4"/>
        <v>1</v>
      </c>
      <c r="U35" s="109" t="str">
        <f t="shared" si="19"/>
        <v/>
      </c>
      <c r="V35" s="109">
        <f t="shared" si="5"/>
        <v>1</v>
      </c>
      <c r="W35" s="109">
        <f t="shared" si="6"/>
        <v>1</v>
      </c>
      <c r="X35" s="109">
        <f t="shared" si="7"/>
        <v>4</v>
      </c>
      <c r="Y35" s="171" t="b">
        <f t="shared" si="8"/>
        <v>0</v>
      </c>
      <c r="Z35" s="171">
        <f t="shared" si="9"/>
        <v>1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>
        <f t="shared" si="13"/>
        <v>4</v>
      </c>
      <c r="AJ35" s="178">
        <f t="shared" si="14"/>
        <v>1</v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5" t="s">
        <v>158</v>
      </c>
      <c r="C36" s="164" t="s">
        <v>16</v>
      </c>
      <c r="D36" s="145"/>
      <c r="E36" s="145"/>
      <c r="F36" s="166"/>
      <c r="G36" s="180" t="s">
        <v>16</v>
      </c>
      <c r="H36" s="179"/>
      <c r="I36" s="179" t="s">
        <v>17</v>
      </c>
      <c r="J36" s="179"/>
      <c r="K36" s="179" t="s">
        <v>16</v>
      </c>
      <c r="L36" s="181" t="s">
        <v>17</v>
      </c>
      <c r="M36" s="169">
        <f t="shared" si="16"/>
        <v>2</v>
      </c>
      <c r="N36" s="170">
        <f t="shared" si="17"/>
        <v>3</v>
      </c>
      <c r="O36" s="170" t="str">
        <f t="shared" si="0"/>
        <v/>
      </c>
      <c r="P36" s="170">
        <f t="shared" si="1"/>
        <v>3</v>
      </c>
      <c r="Q36" s="170">
        <f t="shared" si="18"/>
        <v>0</v>
      </c>
      <c r="R36" s="109">
        <f t="shared" si="2"/>
        <v>1</v>
      </c>
      <c r="S36" s="109" t="str">
        <f t="shared" si="3"/>
        <v/>
      </c>
      <c r="T36" s="109" t="str">
        <f t="shared" si="4"/>
        <v/>
      </c>
      <c r="U36" s="109" t="str">
        <f t="shared" si="19"/>
        <v/>
      </c>
      <c r="V36" s="109">
        <f t="shared" si="5"/>
        <v>1</v>
      </c>
      <c r="W36" s="109" t="str">
        <f t="shared" si="6"/>
        <v/>
      </c>
      <c r="X36" s="109">
        <f t="shared" si="7"/>
        <v>2</v>
      </c>
      <c r="Y36" s="171" t="b">
        <f t="shared" si="8"/>
        <v>0</v>
      </c>
      <c r="Z36" s="171">
        <f t="shared" si="9"/>
        <v>0.5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>
        <f t="shared" si="13"/>
        <v>4</v>
      </c>
      <c r="AJ36" s="178">
        <f t="shared" si="14"/>
        <v>0.5</v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5" t="s">
        <v>159</v>
      </c>
      <c r="C37" s="210" t="s">
        <v>17</v>
      </c>
      <c r="D37" s="145"/>
      <c r="E37" s="145"/>
      <c r="F37" s="166"/>
      <c r="G37" s="180" t="s">
        <v>15</v>
      </c>
      <c r="H37" s="179"/>
      <c r="I37" s="179" t="s">
        <v>16</v>
      </c>
      <c r="J37" s="179"/>
      <c r="K37" s="179" t="s">
        <v>15</v>
      </c>
      <c r="L37" s="181" t="s">
        <v>15</v>
      </c>
      <c r="M37" s="169">
        <f t="shared" si="16"/>
        <v>2</v>
      </c>
      <c r="N37" s="170">
        <f t="shared" si="17"/>
        <v>5</v>
      </c>
      <c r="O37" s="170" t="str">
        <f t="shared" si="0"/>
        <v/>
      </c>
      <c r="P37" s="170">
        <f t="shared" si="1"/>
        <v>4</v>
      </c>
      <c r="Q37" s="170">
        <f t="shared" si="18"/>
        <v>0</v>
      </c>
      <c r="R37" s="109">
        <f t="shared" si="2"/>
        <v>1</v>
      </c>
      <c r="S37" s="109" t="str">
        <f t="shared" si="3"/>
        <v/>
      </c>
      <c r="T37" s="109">
        <f t="shared" si="4"/>
        <v>1</v>
      </c>
      <c r="U37" s="109" t="str">
        <f t="shared" si="19"/>
        <v/>
      </c>
      <c r="V37" s="109">
        <f t="shared" si="5"/>
        <v>1</v>
      </c>
      <c r="W37" s="109">
        <f t="shared" si="6"/>
        <v>1</v>
      </c>
      <c r="X37" s="109">
        <f t="shared" si="7"/>
        <v>4</v>
      </c>
      <c r="Y37" s="171" t="b">
        <f t="shared" si="8"/>
        <v>0</v>
      </c>
      <c r="Z37" s="171" t="b">
        <f t="shared" si="9"/>
        <v>0</v>
      </c>
      <c r="AA37" s="171">
        <f t="shared" si="10"/>
        <v>1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>
        <f t="shared" si="13"/>
        <v>4</v>
      </c>
      <c r="AJ37" s="178">
        <f t="shared" si="14"/>
        <v>1</v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10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10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10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10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10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10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>
        <f t="shared" ref="G54:L54" si="37">IF(R56=0,"",IF(R56&gt;0,R55))</f>
        <v>0.9</v>
      </c>
      <c r="H54" s="188" t="str">
        <f t="shared" si="37"/>
        <v/>
      </c>
      <c r="I54" s="188">
        <f t="shared" si="37"/>
        <v>0.75</v>
      </c>
      <c r="J54" s="188" t="str">
        <f t="shared" si="37"/>
        <v/>
      </c>
      <c r="K54" s="188">
        <f t="shared" si="37"/>
        <v>0.9</v>
      </c>
      <c r="L54" s="188">
        <f t="shared" si="37"/>
        <v>0.8</v>
      </c>
      <c r="M54" s="188"/>
      <c r="N54" s="188"/>
      <c r="O54" s="188"/>
      <c r="P54" s="188"/>
      <c r="Q54" s="188"/>
      <c r="R54" s="189">
        <f t="shared" ref="R54:W54" si="38">SUM(R18:R53)</f>
        <v>18</v>
      </c>
      <c r="S54" s="189">
        <f t="shared" si="38"/>
        <v>0</v>
      </c>
      <c r="T54" s="189">
        <f t="shared" si="38"/>
        <v>15</v>
      </c>
      <c r="U54" s="189">
        <f t="shared" si="38"/>
        <v>0</v>
      </c>
      <c r="V54" s="189">
        <f t="shared" si="38"/>
        <v>18</v>
      </c>
      <c r="W54" s="189">
        <f t="shared" si="38"/>
        <v>16</v>
      </c>
      <c r="X54" s="190">
        <f>SUM(AJ18:AJ53)</f>
        <v>16.75</v>
      </c>
      <c r="Y54" s="190">
        <f t="shared" ref="Y54:AH54" si="39">SUM(Y18:Y53)</f>
        <v>0</v>
      </c>
      <c r="Z54" s="190">
        <f t="shared" si="39"/>
        <v>3</v>
      </c>
      <c r="AA54" s="190">
        <f t="shared" si="39"/>
        <v>11</v>
      </c>
      <c r="AB54" s="190">
        <f t="shared" si="39"/>
        <v>1.75</v>
      </c>
      <c r="AC54" s="190">
        <f t="shared" si="39"/>
        <v>1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0.83750000000000002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>
        <f t="shared" ref="R55:W55" si="40">R54/R56</f>
        <v>0.9</v>
      </c>
      <c r="S55" s="199" t="e">
        <f t="shared" si="40"/>
        <v>#DIV/0!</v>
      </c>
      <c r="T55" s="199">
        <f t="shared" si="40"/>
        <v>0.75</v>
      </c>
      <c r="U55" s="199" t="e">
        <f t="shared" si="40"/>
        <v>#DIV/0!</v>
      </c>
      <c r="V55" s="199">
        <f t="shared" si="40"/>
        <v>0.9</v>
      </c>
      <c r="W55" s="199">
        <f t="shared" si="40"/>
        <v>0.8</v>
      </c>
      <c r="X55" s="199">
        <f>X54/X57</f>
        <v>0.83750000000000002</v>
      </c>
      <c r="Y55" s="171">
        <f>Y54/10</f>
        <v>0</v>
      </c>
      <c r="Z55" s="171">
        <f t="shared" ref="Z55:AH55" si="41">Z54/10</f>
        <v>0.3</v>
      </c>
      <c r="AA55" s="171">
        <f t="shared" si="41"/>
        <v>1.1000000000000001</v>
      </c>
      <c r="AB55" s="171">
        <f t="shared" si="41"/>
        <v>0.17499999999999999</v>
      </c>
      <c r="AC55" s="171">
        <f t="shared" si="41"/>
        <v>0.1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20</v>
      </c>
      <c r="S56" s="3">
        <f t="shared" si="42"/>
        <v>0</v>
      </c>
      <c r="T56" s="3">
        <f t="shared" si="42"/>
        <v>20</v>
      </c>
      <c r="U56" s="3">
        <f t="shared" si="42"/>
        <v>0</v>
      </c>
      <c r="V56" s="3">
        <f t="shared" si="42"/>
        <v>20</v>
      </c>
      <c r="W56" s="3">
        <f t="shared" si="42"/>
        <v>20</v>
      </c>
      <c r="X56" s="3">
        <f>COUNTIF(AJ18:AJ53,"")</f>
        <v>16</v>
      </c>
      <c r="Y56" s="10" t="e">
        <f>Y54/C68*C70</f>
        <v>#DIV/0!</v>
      </c>
      <c r="Z56" s="10">
        <f>Z54/D68*D70</f>
        <v>0.15000000000000002</v>
      </c>
      <c r="AA56" s="10">
        <f>AA54/E68*E70</f>
        <v>0.55000000000000004</v>
      </c>
      <c r="AB56" s="10">
        <f>AB54/F68*F70</f>
        <v>8.7500000000000008E-2</v>
      </c>
      <c r="AC56" s="10">
        <f>AC54/G68*G70</f>
        <v>0.05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20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20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0.9</v>
      </c>
      <c r="D63" s="10" t="e">
        <f t="shared" si="46"/>
        <v>#DIV/0!</v>
      </c>
      <c r="E63" s="10">
        <f t="shared" si="46"/>
        <v>0.75</v>
      </c>
      <c r="F63" s="10" t="e">
        <f t="shared" si="46"/>
        <v>#DIV/0!</v>
      </c>
      <c r="G63" s="10">
        <f t="shared" si="46"/>
        <v>0.9</v>
      </c>
      <c r="H63" s="10">
        <f t="shared" si="46"/>
        <v>0.8</v>
      </c>
      <c r="I63" s="10">
        <f>$AJ$54</f>
        <v>0.83750000000000002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4</v>
      </c>
      <c r="E68" s="4">
        <f>COUNTIF($C$18:$C$53,"C")</f>
        <v>13</v>
      </c>
      <c r="F68" s="4">
        <f>COUNTIF($C$18:$C$53,"D")</f>
        <v>2</v>
      </c>
      <c r="G68" s="4">
        <f>COUNTIF($C$18:$C$53,"E")</f>
        <v>1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0.2</v>
      </c>
      <c r="E70" s="10">
        <f>E68/$B$54</f>
        <v>0.65</v>
      </c>
      <c r="F70" s="10">
        <f>F68/$B$54</f>
        <v>0.1</v>
      </c>
      <c r="G70" s="10">
        <f>G68/$B$54</f>
        <v>0.05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0.15000000000000002</v>
      </c>
      <c r="E71" s="10">
        <f>AA56</f>
        <v>0.55000000000000004</v>
      </c>
      <c r="F71" s="10">
        <f>AB56</f>
        <v>8.7500000000000008E-2</v>
      </c>
      <c r="G71" s="10">
        <f>AC56</f>
        <v>0.05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0.2</v>
      </c>
      <c r="E74" s="10">
        <f>IF($D$7="ja",E70,IF($D7="nee",E72))</f>
        <v>0.65</v>
      </c>
      <c r="F74" s="10">
        <f>IF($D$7="ja",F70,IF($D7="nee",F72))</f>
        <v>0.1</v>
      </c>
      <c r="G74" s="10">
        <f>IF($D$7="ja",G70,IF($D7="nee",G72))</f>
        <v>0.05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0.15000000000000002</v>
      </c>
      <c r="E75" s="10">
        <f>IF($D$7="ja",E71,IF($D$7="nee",E73))</f>
        <v>0.55000000000000004</v>
      </c>
      <c r="F75" s="10">
        <f>IF($D$7="ja",F71,IF($D$7="nee",F73))</f>
        <v>8.7500000000000008E-2</v>
      </c>
      <c r="G75" s="10">
        <f>IF($D$7="ja",G71,IF($D$7="nee",G73))</f>
        <v>0.05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Z75"/>
  <sheetViews>
    <sheetView showGridLines="0" showRowColHeaders="0" zoomScale="85" zoomScaleNormal="85" workbookViewId="0">
      <selection activeCell="AR57" sqref="AR57:AT59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5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120</v>
      </c>
      <c r="C18" s="164" t="s">
        <v>16</v>
      </c>
      <c r="D18" s="165"/>
      <c r="E18" s="165"/>
      <c r="F18" s="166"/>
      <c r="G18" s="167"/>
      <c r="H18" s="163" t="s">
        <v>16</v>
      </c>
      <c r="I18" s="163" t="s">
        <v>16</v>
      </c>
      <c r="J18" s="179"/>
      <c r="K18" s="163" t="s">
        <v>16</v>
      </c>
      <c r="L18" s="168" t="s">
        <v>16</v>
      </c>
      <c r="M18" s="169">
        <f>COUNTA(H18,I18,L18)</f>
        <v>3</v>
      </c>
      <c r="N18" s="170">
        <f>IF(L18="E",1,IF(L18="D",2,IF(L18="C",3,IF(L18="B",4,IF(L18="A",5,IF(L18=5,1,IF(L18=4,2,IF(L18=3,3,IF(L18=2,4,IF(L18=1,5,IF(L18="","")))))))))))</f>
        <v>4</v>
      </c>
      <c r="O18" s="170">
        <f t="shared" ref="O18:O53" si="0">IF(H18="E",1,IF(H18="D",2,IF(H18="C",3,IF(H18="B",4,IF(H18="A",5,IF(H18=5,1,IF(H18=4,2,IF(H18=3,3,IF(H18=2,4,IF(H18=1,5,IF(H18="","")))))))))))</f>
        <v>4</v>
      </c>
      <c r="P18" s="170">
        <f t="shared" ref="P18:P53" si="1">IF(I18="E",1,IF(I18="D",2,IF(I18="C",3,IF(I18="B",4,IF(I18="A",5,IF(I18=5,1,IF(I18=4,2,IF(I18=3,3,IF(I18=2,4,IF(I18=1,5,IF(I18="","")))))))))))</f>
        <v>4</v>
      </c>
      <c r="Q18" s="170">
        <f>IF(M18&lt;3,2,IF($C$2&lt;6,0,IF($C$2&gt;=6,SUM(N18:P18))))</f>
        <v>0</v>
      </c>
      <c r="R18" s="109" t="str">
        <f t="shared" ref="R18:R53" si="2">IF(C18="","",IF(G18="","",IF(G18=$C18,1,IF(G18&lt;$C18,1,IF(G18&gt;$C18,"",IF(G18="A+",1))))))</f>
        <v/>
      </c>
      <c r="S18" s="109">
        <f t="shared" ref="S18:S53" si="3">IF(C18="","",IF(H18="","",IF(H18=$C18,1,IF(H18&lt;$C18,1,IF(H18&gt;$C18,"",IF(H18="A+",1))))))</f>
        <v>1</v>
      </c>
      <c r="T18" s="109">
        <f t="shared" ref="T18:T53" si="4">IF(C18="","",IF(I18="","",IF(I18=$C18,1,IF(I18&lt;$C18,1,IF(I18&gt;$C18,"",IF(I18="A+",1))))))</f>
        <v>1</v>
      </c>
      <c r="U18" s="109" t="str">
        <f>IF(C18="","",IF(J18="","",IF(J18=$C18,1,IF(J18&lt;$C18,1,IF(J18&gt;$C18,"",IF(J18="A+",1))))))</f>
        <v/>
      </c>
      <c r="V18" s="109">
        <f t="shared" ref="V18:V53" si="5">IF(C18="","",IF(K18="","",IF(K18=$C18,1,IF(K18&lt;$C18,1,IF(K18&gt;$C18,"",IF(K18="A+",1))))))</f>
        <v>1</v>
      </c>
      <c r="W18" s="109">
        <f t="shared" ref="W18:W53" si="6">IF(C18="","",IF(L18="","",IF(L18=$C18,1,IF(L18&lt;$C18,1,IF(L18&gt;$C18,"",IF(L18="A+",1))))))</f>
        <v>1</v>
      </c>
      <c r="X18" s="109">
        <f t="shared" ref="X18:X53" si="7">SUM(R18:W18)</f>
        <v>4</v>
      </c>
      <c r="Y18" s="171" t="b">
        <f t="shared" ref="Y18:Y53" si="8">IF($C18="A",$AJ18)</f>
        <v>0</v>
      </c>
      <c r="Z18" s="171">
        <f t="shared" ref="Z18:Z53" si="9">IF($C18="B",$AJ18)</f>
        <v>1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>
        <f t="shared" ref="AI18:AI53" si="13">IF(C18="","",IF(C18&gt;0,COUNTA(G18:L18)))</f>
        <v>4</v>
      </c>
      <c r="AJ18" s="173">
        <f t="shared" ref="AJ18:AJ53" si="14">IF(AI18=0,"",IF(AI18="","",IF(AI18&gt;0,X18/AI18)))</f>
        <v>1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5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/>
      </c>
      <c r="AS18" s="214" t="str">
        <f>IF($C$2&lt;6,"",IF($M18&lt;3,"",IF(P18=1,"&lt;1F",IF(P18&gt;3,"2F",IF(P18&gt;1,"1F")))))</f>
        <v/>
      </c>
      <c r="AT18" s="214" t="str">
        <f>IF($C$2&lt;6,"",IF($M18&lt;3,"",IF(N18&lt;=2,"&lt;1F",IF(N18&gt;3,"1S",IF(N18&gt;2,"1F")))))</f>
        <v/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 t="s">
        <v>121</v>
      </c>
      <c r="C19" s="164" t="s">
        <v>16</v>
      </c>
      <c r="D19" s="144"/>
      <c r="E19" s="144"/>
      <c r="F19" s="166"/>
      <c r="G19" s="167"/>
      <c r="H19" s="179" t="s">
        <v>16</v>
      </c>
      <c r="I19" s="163" t="s">
        <v>16</v>
      </c>
      <c r="J19" s="179"/>
      <c r="K19" s="163" t="s">
        <v>16</v>
      </c>
      <c r="L19" s="168" t="s">
        <v>16</v>
      </c>
      <c r="M19" s="169">
        <f t="shared" ref="M19:M53" si="16">COUNTA(H19,I19,L19)</f>
        <v>3</v>
      </c>
      <c r="N19" s="170">
        <f t="shared" ref="N19:N53" si="17">IF(L19="E",1,IF(L19="D",2,IF(L19="C",3,IF(L19="B",4,IF(L19="A",5,IF(L19=5,1,IF(L19=4,2,IF(L19=3,3,IF(L19=2,4,IF(L19=1,5,IF(L19="","")))))))))))</f>
        <v>4</v>
      </c>
      <c r="O19" s="170">
        <f t="shared" si="0"/>
        <v>4</v>
      </c>
      <c r="P19" s="170">
        <f t="shared" si="1"/>
        <v>4</v>
      </c>
      <c r="Q19" s="170">
        <f t="shared" ref="Q19:Q53" si="18">IF($C$2&lt;6,0,IF($C$2&gt;=6,SUM(N19:P19)))</f>
        <v>0</v>
      </c>
      <c r="R19" s="109" t="str">
        <f t="shared" si="2"/>
        <v/>
      </c>
      <c r="S19" s="109">
        <f t="shared" si="3"/>
        <v>1</v>
      </c>
      <c r="T19" s="109">
        <f t="shared" si="4"/>
        <v>1</v>
      </c>
      <c r="U19" s="109" t="str">
        <f t="shared" ref="U19:U53" si="19">IF(C19="","",IF(J19="","",IF(J19=$C19,1,IF(J19&lt;$C19,1,IF(J19&gt;$C19,"",IF(J19="A+",1))))))</f>
        <v/>
      </c>
      <c r="V19" s="109">
        <f t="shared" si="5"/>
        <v>1</v>
      </c>
      <c r="W19" s="109">
        <f t="shared" si="6"/>
        <v>1</v>
      </c>
      <c r="X19" s="109">
        <f t="shared" si="7"/>
        <v>4</v>
      </c>
      <c r="Y19" s="171" t="b">
        <f t="shared" si="8"/>
        <v>0</v>
      </c>
      <c r="Z19" s="171">
        <f t="shared" si="9"/>
        <v>1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0">IF($C19="1",$AJ19)</f>
        <v>0</v>
      </c>
      <c r="AE19" s="171" t="b">
        <f t="shared" ref="AE19:AE53" si="21">IF($C19=2,$AJ19)</f>
        <v>0</v>
      </c>
      <c r="AF19" s="171" t="b">
        <f t="shared" ref="AF19:AF53" si="22">IF($C19=3,$AJ19)</f>
        <v>0</v>
      </c>
      <c r="AG19" s="171" t="b">
        <f t="shared" ref="AG19:AG53" si="23">IF($C19=4,$AJ19)</f>
        <v>0</v>
      </c>
      <c r="AH19" s="171" t="b">
        <f t="shared" ref="AH19:AH53" si="24">IF($C19=5,$AJ19)</f>
        <v>0</v>
      </c>
      <c r="AI19" s="177">
        <f t="shared" si="13"/>
        <v>4</v>
      </c>
      <c r="AJ19" s="178">
        <f t="shared" si="14"/>
        <v>1</v>
      </c>
      <c r="AK19" s="174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5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6">
        <f t="shared" ref="AM19:AM53" si="27">IF(AL19="",0,IF(AL19&lt;AQ19,0,IF(AL19&gt;=AQ19,1)))</f>
        <v>0</v>
      </c>
      <c r="AN19" s="156" t="str">
        <f t="shared" ref="AN19:AN53" si="28">IF(E19="","",IF(E19="x",1))</f>
        <v/>
      </c>
      <c r="AO19" s="157" t="str">
        <f t="shared" ref="AO19:AO53" si="29">IF(D19="","",IF(D19="X",1))</f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/>
      </c>
      <c r="AS19" s="214" t="str">
        <f t="shared" ref="AS19:AS53" si="32">IF($C$2&lt;6,"",IF($M19&lt;3,"",IF(P19=1,"&lt;1F",IF(P19&gt;3,"2F",IF(P19&gt;1,"1F")))))</f>
        <v/>
      </c>
      <c r="AT19" s="214" t="str">
        <f t="shared" ref="AT19:AT53" si="33">IF($C$2&lt;6,"",IF($M19&lt;3,"",IF(N19&lt;=2,"&lt;1F",IF(N19&gt;3,"1S",IF(N19&gt;2,"1F")))))</f>
        <v/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 t="s">
        <v>122</v>
      </c>
      <c r="C20" s="164" t="s">
        <v>17</v>
      </c>
      <c r="D20" s="144"/>
      <c r="E20" s="145"/>
      <c r="F20" s="166"/>
      <c r="G20" s="167"/>
      <c r="H20" s="179" t="s">
        <v>17</v>
      </c>
      <c r="I20" s="163" t="s">
        <v>17</v>
      </c>
      <c r="J20" s="179"/>
      <c r="K20" s="163" t="s">
        <v>15</v>
      </c>
      <c r="L20" s="168" t="s">
        <v>17</v>
      </c>
      <c r="M20" s="169">
        <f t="shared" si="16"/>
        <v>3</v>
      </c>
      <c r="N20" s="170">
        <f t="shared" si="17"/>
        <v>3</v>
      </c>
      <c r="O20" s="170">
        <f t="shared" si="0"/>
        <v>3</v>
      </c>
      <c r="P20" s="170">
        <f t="shared" si="1"/>
        <v>3</v>
      </c>
      <c r="Q20" s="170">
        <f t="shared" si="18"/>
        <v>0</v>
      </c>
      <c r="R20" s="109" t="str">
        <f t="shared" si="2"/>
        <v/>
      </c>
      <c r="S20" s="109">
        <f t="shared" si="3"/>
        <v>1</v>
      </c>
      <c r="T20" s="109">
        <f t="shared" si="4"/>
        <v>1</v>
      </c>
      <c r="U20" s="109" t="str">
        <f t="shared" si="19"/>
        <v/>
      </c>
      <c r="V20" s="109">
        <f t="shared" si="5"/>
        <v>1</v>
      </c>
      <c r="W20" s="109">
        <f t="shared" si="6"/>
        <v>1</v>
      </c>
      <c r="X20" s="109">
        <f t="shared" si="7"/>
        <v>4</v>
      </c>
      <c r="Y20" s="171" t="b">
        <f t="shared" si="8"/>
        <v>0</v>
      </c>
      <c r="Z20" s="171" t="b">
        <f t="shared" si="9"/>
        <v>0</v>
      </c>
      <c r="AA20" s="171">
        <f t="shared" si="10"/>
        <v>1</v>
      </c>
      <c r="AB20" s="171" t="b">
        <f t="shared" si="11"/>
        <v>0</v>
      </c>
      <c r="AC20" s="171" t="b">
        <f t="shared" si="12"/>
        <v>0</v>
      </c>
      <c r="AD20" s="171" t="b">
        <f t="shared" si="20"/>
        <v>0</v>
      </c>
      <c r="AE20" s="171" t="b">
        <f t="shared" si="21"/>
        <v>0</v>
      </c>
      <c r="AF20" s="171" t="b">
        <f t="shared" si="22"/>
        <v>0</v>
      </c>
      <c r="AG20" s="171" t="b">
        <f t="shared" si="23"/>
        <v>0</v>
      </c>
      <c r="AH20" s="171" t="b">
        <f t="shared" si="24"/>
        <v>0</v>
      </c>
      <c r="AI20" s="177">
        <f t="shared" si="13"/>
        <v>4</v>
      </c>
      <c r="AJ20" s="178">
        <f t="shared" si="14"/>
        <v>1</v>
      </c>
      <c r="AK20" s="174" t="str">
        <f t="shared" si="25"/>
        <v/>
      </c>
      <c r="AL20" s="175" t="str">
        <f t="shared" si="26"/>
        <v/>
      </c>
      <c r="AM20" s="176">
        <f t="shared" si="27"/>
        <v>0</v>
      </c>
      <c r="AN20" s="156" t="str">
        <f t="shared" si="28"/>
        <v/>
      </c>
      <c r="AO20" s="157" t="str">
        <f t="shared" si="29"/>
        <v/>
      </c>
      <c r="AP20" s="145"/>
      <c r="AQ20" s="175" t="str">
        <f t="shared" si="30"/>
        <v/>
      </c>
      <c r="AR20" s="214" t="str">
        <f t="shared" si="31"/>
        <v/>
      </c>
      <c r="AS20" s="214" t="str">
        <f t="shared" si="32"/>
        <v/>
      </c>
      <c r="AT20" s="214" t="str">
        <f t="shared" si="33"/>
        <v/>
      </c>
      <c r="AU20" s="166"/>
      <c r="AV20" s="175"/>
      <c r="AW20" s="176"/>
      <c r="AX20" s="166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 t="s">
        <v>123</v>
      </c>
      <c r="C21" s="164" t="s">
        <v>17</v>
      </c>
      <c r="D21" s="145"/>
      <c r="E21" s="145"/>
      <c r="F21" s="166"/>
      <c r="G21" s="167"/>
      <c r="H21" s="179" t="s">
        <v>18</v>
      </c>
      <c r="I21" s="163" t="s">
        <v>17</v>
      </c>
      <c r="J21" s="179"/>
      <c r="K21" s="163" t="s">
        <v>16</v>
      </c>
      <c r="L21" s="168" t="s">
        <v>17</v>
      </c>
      <c r="M21" s="169">
        <f t="shared" si="16"/>
        <v>3</v>
      </c>
      <c r="N21" s="170">
        <f t="shared" si="17"/>
        <v>3</v>
      </c>
      <c r="O21" s="170">
        <f t="shared" si="0"/>
        <v>2</v>
      </c>
      <c r="P21" s="170">
        <f t="shared" si="1"/>
        <v>3</v>
      </c>
      <c r="Q21" s="170">
        <f t="shared" si="18"/>
        <v>0</v>
      </c>
      <c r="R21" s="109" t="str">
        <f t="shared" si="2"/>
        <v/>
      </c>
      <c r="S21" s="109" t="str">
        <f t="shared" si="3"/>
        <v/>
      </c>
      <c r="T21" s="109">
        <f t="shared" si="4"/>
        <v>1</v>
      </c>
      <c r="U21" s="109" t="str">
        <f t="shared" si="19"/>
        <v/>
      </c>
      <c r="V21" s="109">
        <f t="shared" si="5"/>
        <v>1</v>
      </c>
      <c r="W21" s="109">
        <f t="shared" si="6"/>
        <v>1</v>
      </c>
      <c r="X21" s="109">
        <f t="shared" si="7"/>
        <v>3</v>
      </c>
      <c r="Y21" s="171" t="b">
        <f t="shared" si="8"/>
        <v>0</v>
      </c>
      <c r="Z21" s="171" t="b">
        <f t="shared" si="9"/>
        <v>0</v>
      </c>
      <c r="AA21" s="171">
        <f t="shared" si="10"/>
        <v>0.75</v>
      </c>
      <c r="AB21" s="171" t="b">
        <f t="shared" si="11"/>
        <v>0</v>
      </c>
      <c r="AC21" s="171" t="b">
        <f t="shared" si="12"/>
        <v>0</v>
      </c>
      <c r="AD21" s="171" t="b">
        <f t="shared" si="20"/>
        <v>0</v>
      </c>
      <c r="AE21" s="171" t="b">
        <f t="shared" si="21"/>
        <v>0</v>
      </c>
      <c r="AF21" s="171" t="b">
        <f t="shared" si="22"/>
        <v>0</v>
      </c>
      <c r="AG21" s="171" t="b">
        <f t="shared" si="23"/>
        <v>0</v>
      </c>
      <c r="AH21" s="171" t="b">
        <f t="shared" si="24"/>
        <v>0</v>
      </c>
      <c r="AI21" s="177">
        <f t="shared" si="13"/>
        <v>4</v>
      </c>
      <c r="AJ21" s="178">
        <f t="shared" si="14"/>
        <v>0.75</v>
      </c>
      <c r="AK21" s="174" t="str">
        <f t="shared" si="25"/>
        <v/>
      </c>
      <c r="AL21" s="175" t="str">
        <f t="shared" si="26"/>
        <v/>
      </c>
      <c r="AM21" s="176">
        <f t="shared" si="27"/>
        <v>0</v>
      </c>
      <c r="AN21" s="156" t="str">
        <f t="shared" si="28"/>
        <v/>
      </c>
      <c r="AO21" s="157" t="str">
        <f t="shared" si="29"/>
        <v/>
      </c>
      <c r="AP21" s="145"/>
      <c r="AQ21" s="175" t="str">
        <f t="shared" si="30"/>
        <v/>
      </c>
      <c r="AR21" s="214" t="str">
        <f t="shared" si="31"/>
        <v/>
      </c>
      <c r="AS21" s="214" t="str">
        <f t="shared" si="32"/>
        <v/>
      </c>
      <c r="AT21" s="214" t="str">
        <f t="shared" si="33"/>
        <v/>
      </c>
      <c r="AU21" s="166"/>
      <c r="AV21" s="175"/>
      <c r="AW21" s="176"/>
      <c r="AX21" s="166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 t="s">
        <v>124</v>
      </c>
      <c r="C22" s="164" t="s">
        <v>17</v>
      </c>
      <c r="D22" s="145"/>
      <c r="E22" s="145"/>
      <c r="F22" s="166"/>
      <c r="G22" s="167"/>
      <c r="H22" s="163" t="s">
        <v>17</v>
      </c>
      <c r="I22" s="163" t="s">
        <v>17</v>
      </c>
      <c r="J22" s="179"/>
      <c r="K22" s="163" t="s">
        <v>17</v>
      </c>
      <c r="L22" s="168" t="s">
        <v>18</v>
      </c>
      <c r="M22" s="169">
        <f t="shared" si="16"/>
        <v>3</v>
      </c>
      <c r="N22" s="170">
        <f t="shared" si="17"/>
        <v>2</v>
      </c>
      <c r="O22" s="170">
        <f t="shared" si="0"/>
        <v>3</v>
      </c>
      <c r="P22" s="170">
        <f t="shared" si="1"/>
        <v>3</v>
      </c>
      <c r="Q22" s="170">
        <f t="shared" si="18"/>
        <v>0</v>
      </c>
      <c r="R22" s="109" t="str">
        <f t="shared" si="2"/>
        <v/>
      </c>
      <c r="S22" s="109">
        <f t="shared" si="3"/>
        <v>1</v>
      </c>
      <c r="T22" s="109">
        <f t="shared" si="4"/>
        <v>1</v>
      </c>
      <c r="U22" s="109" t="str">
        <f t="shared" si="19"/>
        <v/>
      </c>
      <c r="V22" s="109">
        <f t="shared" si="5"/>
        <v>1</v>
      </c>
      <c r="W22" s="109" t="str">
        <f t="shared" si="6"/>
        <v/>
      </c>
      <c r="X22" s="109">
        <f t="shared" si="7"/>
        <v>3</v>
      </c>
      <c r="Y22" s="171" t="b">
        <f t="shared" si="8"/>
        <v>0</v>
      </c>
      <c r="Z22" s="171" t="b">
        <f t="shared" si="9"/>
        <v>0</v>
      </c>
      <c r="AA22" s="171">
        <f t="shared" si="10"/>
        <v>0.75</v>
      </c>
      <c r="AB22" s="171" t="b">
        <f t="shared" si="11"/>
        <v>0</v>
      </c>
      <c r="AC22" s="171" t="b">
        <f t="shared" si="12"/>
        <v>0</v>
      </c>
      <c r="AD22" s="171" t="b">
        <f t="shared" si="20"/>
        <v>0</v>
      </c>
      <c r="AE22" s="171" t="b">
        <f t="shared" si="21"/>
        <v>0</v>
      </c>
      <c r="AF22" s="171" t="b">
        <f t="shared" si="22"/>
        <v>0</v>
      </c>
      <c r="AG22" s="171" t="b">
        <f t="shared" si="23"/>
        <v>0</v>
      </c>
      <c r="AH22" s="171" t="b">
        <f t="shared" si="24"/>
        <v>0</v>
      </c>
      <c r="AI22" s="177">
        <f t="shared" si="13"/>
        <v>4</v>
      </c>
      <c r="AJ22" s="178">
        <f t="shared" si="14"/>
        <v>0.75</v>
      </c>
      <c r="AK22" s="174" t="str">
        <f t="shared" si="25"/>
        <v/>
      </c>
      <c r="AL22" s="175" t="str">
        <f t="shared" si="26"/>
        <v/>
      </c>
      <c r="AM22" s="176">
        <f t="shared" si="27"/>
        <v>0</v>
      </c>
      <c r="AN22" s="156" t="str">
        <f t="shared" si="28"/>
        <v/>
      </c>
      <c r="AO22" s="157" t="str">
        <f t="shared" si="29"/>
        <v/>
      </c>
      <c r="AP22" s="145"/>
      <c r="AQ22" s="175" t="str">
        <f t="shared" si="30"/>
        <v/>
      </c>
      <c r="AR22" s="214" t="str">
        <f t="shared" si="31"/>
        <v/>
      </c>
      <c r="AS22" s="214" t="str">
        <f t="shared" si="32"/>
        <v/>
      </c>
      <c r="AT22" s="214" t="str">
        <f t="shared" si="33"/>
        <v/>
      </c>
      <c r="AU22" s="166"/>
      <c r="AV22" s="175"/>
      <c r="AW22" s="176"/>
      <c r="AX22" s="166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 t="s">
        <v>125</v>
      </c>
      <c r="C23" s="164" t="s">
        <v>16</v>
      </c>
      <c r="D23" s="145"/>
      <c r="E23" s="145"/>
      <c r="F23" s="166"/>
      <c r="G23" s="167"/>
      <c r="H23" s="179" t="s">
        <v>16</v>
      </c>
      <c r="I23" s="163" t="s">
        <v>15</v>
      </c>
      <c r="J23" s="179"/>
      <c r="K23" s="163" t="s">
        <v>17</v>
      </c>
      <c r="L23" s="168" t="s">
        <v>15</v>
      </c>
      <c r="M23" s="169">
        <f t="shared" si="16"/>
        <v>3</v>
      </c>
      <c r="N23" s="170">
        <f t="shared" si="17"/>
        <v>5</v>
      </c>
      <c r="O23" s="170">
        <f t="shared" si="0"/>
        <v>4</v>
      </c>
      <c r="P23" s="170">
        <f t="shared" si="1"/>
        <v>5</v>
      </c>
      <c r="Q23" s="170">
        <f t="shared" si="18"/>
        <v>0</v>
      </c>
      <c r="R23" s="109" t="str">
        <f t="shared" si="2"/>
        <v/>
      </c>
      <c r="S23" s="109">
        <f t="shared" si="3"/>
        <v>1</v>
      </c>
      <c r="T23" s="109">
        <f t="shared" si="4"/>
        <v>1</v>
      </c>
      <c r="U23" s="109" t="str">
        <f t="shared" si="19"/>
        <v/>
      </c>
      <c r="V23" s="109" t="str">
        <f t="shared" si="5"/>
        <v/>
      </c>
      <c r="W23" s="109">
        <f t="shared" si="6"/>
        <v>1</v>
      </c>
      <c r="X23" s="109">
        <f t="shared" si="7"/>
        <v>3</v>
      </c>
      <c r="Y23" s="171" t="b">
        <f t="shared" si="8"/>
        <v>0</v>
      </c>
      <c r="Z23" s="171">
        <f t="shared" si="9"/>
        <v>0.75</v>
      </c>
      <c r="AA23" s="171" t="b">
        <f t="shared" si="10"/>
        <v>0</v>
      </c>
      <c r="AB23" s="171" t="b">
        <f t="shared" si="11"/>
        <v>0</v>
      </c>
      <c r="AC23" s="171" t="b">
        <f t="shared" si="12"/>
        <v>0</v>
      </c>
      <c r="AD23" s="171" t="b">
        <f t="shared" si="20"/>
        <v>0</v>
      </c>
      <c r="AE23" s="171" t="b">
        <f t="shared" si="21"/>
        <v>0</v>
      </c>
      <c r="AF23" s="171" t="b">
        <f t="shared" si="22"/>
        <v>0</v>
      </c>
      <c r="AG23" s="171" t="b">
        <f t="shared" si="23"/>
        <v>0</v>
      </c>
      <c r="AH23" s="171" t="b">
        <f t="shared" si="24"/>
        <v>0</v>
      </c>
      <c r="AI23" s="177">
        <f t="shared" si="13"/>
        <v>4</v>
      </c>
      <c r="AJ23" s="178">
        <f t="shared" si="14"/>
        <v>0.75</v>
      </c>
      <c r="AK23" s="174" t="str">
        <f t="shared" si="25"/>
        <v/>
      </c>
      <c r="AL23" s="175" t="str">
        <f t="shared" si="26"/>
        <v/>
      </c>
      <c r="AM23" s="176">
        <f t="shared" si="27"/>
        <v>0</v>
      </c>
      <c r="AN23" s="156" t="str">
        <f t="shared" si="28"/>
        <v/>
      </c>
      <c r="AO23" s="157" t="str">
        <f t="shared" si="29"/>
        <v/>
      </c>
      <c r="AP23" s="145"/>
      <c r="AQ23" s="175" t="str">
        <f t="shared" si="30"/>
        <v/>
      </c>
      <c r="AR23" s="214" t="str">
        <f t="shared" si="31"/>
        <v/>
      </c>
      <c r="AS23" s="214" t="str">
        <f t="shared" si="32"/>
        <v/>
      </c>
      <c r="AT23" s="214" t="str">
        <f t="shared" si="33"/>
        <v/>
      </c>
      <c r="AU23" s="166"/>
      <c r="AV23" s="175"/>
      <c r="AW23" s="176"/>
      <c r="AX23" s="166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 t="s">
        <v>126</v>
      </c>
      <c r="C24" s="164" t="s">
        <v>15</v>
      </c>
      <c r="D24" s="144"/>
      <c r="E24" s="144"/>
      <c r="F24" s="166"/>
      <c r="G24" s="167"/>
      <c r="H24" s="179" t="s">
        <v>17</v>
      </c>
      <c r="I24" s="163" t="s">
        <v>15</v>
      </c>
      <c r="J24" s="179"/>
      <c r="K24" s="163" t="s">
        <v>15</v>
      </c>
      <c r="L24" s="168" t="s">
        <v>15</v>
      </c>
      <c r="M24" s="169">
        <f t="shared" si="16"/>
        <v>3</v>
      </c>
      <c r="N24" s="170">
        <f t="shared" si="17"/>
        <v>5</v>
      </c>
      <c r="O24" s="170">
        <f t="shared" si="0"/>
        <v>3</v>
      </c>
      <c r="P24" s="170">
        <f t="shared" si="1"/>
        <v>5</v>
      </c>
      <c r="Q24" s="170">
        <f t="shared" si="18"/>
        <v>0</v>
      </c>
      <c r="R24" s="109" t="str">
        <f t="shared" si="2"/>
        <v/>
      </c>
      <c r="S24" s="109" t="str">
        <f t="shared" si="3"/>
        <v/>
      </c>
      <c r="T24" s="109">
        <f t="shared" si="4"/>
        <v>1</v>
      </c>
      <c r="U24" s="109" t="str">
        <f t="shared" si="19"/>
        <v/>
      </c>
      <c r="V24" s="109">
        <f t="shared" si="5"/>
        <v>1</v>
      </c>
      <c r="W24" s="109">
        <f t="shared" si="6"/>
        <v>1</v>
      </c>
      <c r="X24" s="109">
        <f t="shared" si="7"/>
        <v>3</v>
      </c>
      <c r="Y24" s="171">
        <f t="shared" si="8"/>
        <v>0.75</v>
      </c>
      <c r="Z24" s="171" t="b">
        <f t="shared" si="9"/>
        <v>0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0"/>
        <v>0</v>
      </c>
      <c r="AE24" s="171" t="b">
        <f t="shared" si="21"/>
        <v>0</v>
      </c>
      <c r="AF24" s="171" t="b">
        <f t="shared" si="22"/>
        <v>0</v>
      </c>
      <c r="AG24" s="171" t="b">
        <f t="shared" si="23"/>
        <v>0</v>
      </c>
      <c r="AH24" s="171" t="b">
        <f t="shared" si="24"/>
        <v>0</v>
      </c>
      <c r="AI24" s="177">
        <f t="shared" si="13"/>
        <v>4</v>
      </c>
      <c r="AJ24" s="178">
        <f t="shared" si="14"/>
        <v>0.75</v>
      </c>
      <c r="AK24" s="174" t="str">
        <f t="shared" si="25"/>
        <v/>
      </c>
      <c r="AL24" s="175" t="str">
        <f t="shared" si="26"/>
        <v/>
      </c>
      <c r="AM24" s="176">
        <f t="shared" si="27"/>
        <v>0</v>
      </c>
      <c r="AN24" s="156" t="str">
        <f t="shared" si="28"/>
        <v/>
      </c>
      <c r="AO24" s="157" t="str">
        <f t="shared" si="29"/>
        <v/>
      </c>
      <c r="AP24" s="145"/>
      <c r="AQ24" s="175" t="str">
        <f t="shared" si="30"/>
        <v/>
      </c>
      <c r="AR24" s="214" t="str">
        <f t="shared" si="31"/>
        <v/>
      </c>
      <c r="AS24" s="214" t="str">
        <f t="shared" si="32"/>
        <v/>
      </c>
      <c r="AT24" s="214" t="str">
        <f t="shared" si="33"/>
        <v/>
      </c>
      <c r="AU24" s="166"/>
      <c r="AV24" s="175"/>
      <c r="AW24" s="176"/>
      <c r="AX24" s="166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 t="s">
        <v>127</v>
      </c>
      <c r="C25" s="164" t="s">
        <v>15</v>
      </c>
      <c r="D25" s="145"/>
      <c r="E25" s="145"/>
      <c r="F25" s="166"/>
      <c r="G25" s="180"/>
      <c r="H25" s="179" t="s">
        <v>15</v>
      </c>
      <c r="I25" s="179" t="s">
        <v>15</v>
      </c>
      <c r="J25" s="179"/>
      <c r="K25" s="179" t="s">
        <v>15</v>
      </c>
      <c r="L25" s="181" t="s">
        <v>15</v>
      </c>
      <c r="M25" s="169">
        <f t="shared" si="16"/>
        <v>3</v>
      </c>
      <c r="N25" s="170">
        <f t="shared" si="17"/>
        <v>5</v>
      </c>
      <c r="O25" s="170">
        <f t="shared" si="0"/>
        <v>5</v>
      </c>
      <c r="P25" s="170">
        <f t="shared" si="1"/>
        <v>5</v>
      </c>
      <c r="Q25" s="170">
        <f t="shared" si="18"/>
        <v>0</v>
      </c>
      <c r="R25" s="109" t="str">
        <f t="shared" si="2"/>
        <v/>
      </c>
      <c r="S25" s="109">
        <f t="shared" si="3"/>
        <v>1</v>
      </c>
      <c r="T25" s="109">
        <f t="shared" si="4"/>
        <v>1</v>
      </c>
      <c r="U25" s="109" t="str">
        <f t="shared" si="19"/>
        <v/>
      </c>
      <c r="V25" s="109">
        <f t="shared" si="5"/>
        <v>1</v>
      </c>
      <c r="W25" s="109">
        <f t="shared" si="6"/>
        <v>1</v>
      </c>
      <c r="X25" s="109">
        <f t="shared" si="7"/>
        <v>4</v>
      </c>
      <c r="Y25" s="171">
        <f t="shared" si="8"/>
        <v>1</v>
      </c>
      <c r="Z25" s="171" t="b">
        <f t="shared" si="9"/>
        <v>0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0"/>
        <v>0</v>
      </c>
      <c r="AE25" s="171" t="b">
        <f t="shared" si="21"/>
        <v>0</v>
      </c>
      <c r="AF25" s="171" t="b">
        <f t="shared" si="22"/>
        <v>0</v>
      </c>
      <c r="AG25" s="171" t="b">
        <f t="shared" si="23"/>
        <v>0</v>
      </c>
      <c r="AH25" s="171" t="b">
        <f t="shared" si="24"/>
        <v>0</v>
      </c>
      <c r="AI25" s="177">
        <f t="shared" si="13"/>
        <v>4</v>
      </c>
      <c r="AJ25" s="178">
        <f t="shared" si="14"/>
        <v>1</v>
      </c>
      <c r="AK25" s="174" t="str">
        <f t="shared" si="25"/>
        <v/>
      </c>
      <c r="AL25" s="175" t="str">
        <f t="shared" si="26"/>
        <v/>
      </c>
      <c r="AM25" s="176">
        <f t="shared" si="27"/>
        <v>0</v>
      </c>
      <c r="AN25" s="156" t="str">
        <f t="shared" si="28"/>
        <v/>
      </c>
      <c r="AO25" s="157" t="str">
        <f t="shared" si="29"/>
        <v/>
      </c>
      <c r="AP25" s="145"/>
      <c r="AQ25" s="175" t="str">
        <f t="shared" si="30"/>
        <v/>
      </c>
      <c r="AR25" s="214" t="str">
        <f t="shared" si="31"/>
        <v/>
      </c>
      <c r="AS25" s="214" t="str">
        <f t="shared" si="32"/>
        <v/>
      </c>
      <c r="AT25" s="214" t="str">
        <f t="shared" si="33"/>
        <v/>
      </c>
      <c r="AU25" s="166"/>
      <c r="AV25" s="175"/>
      <c r="AW25" s="176"/>
      <c r="AX25" s="166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 t="s">
        <v>128</v>
      </c>
      <c r="C26" s="164" t="s">
        <v>17</v>
      </c>
      <c r="D26" s="145"/>
      <c r="E26" s="145"/>
      <c r="F26" s="166"/>
      <c r="G26" s="180"/>
      <c r="H26" s="179" t="s">
        <v>18</v>
      </c>
      <c r="I26" s="179" t="s">
        <v>17</v>
      </c>
      <c r="J26" s="179"/>
      <c r="K26" s="179" t="s">
        <v>15</v>
      </c>
      <c r="L26" s="181" t="s">
        <v>17</v>
      </c>
      <c r="M26" s="169">
        <f t="shared" si="16"/>
        <v>3</v>
      </c>
      <c r="N26" s="170">
        <f t="shared" si="17"/>
        <v>3</v>
      </c>
      <c r="O26" s="170">
        <f t="shared" si="0"/>
        <v>2</v>
      </c>
      <c r="P26" s="170">
        <f t="shared" si="1"/>
        <v>3</v>
      </c>
      <c r="Q26" s="170">
        <f t="shared" si="18"/>
        <v>0</v>
      </c>
      <c r="R26" s="109" t="str">
        <f t="shared" si="2"/>
        <v/>
      </c>
      <c r="S26" s="109" t="str">
        <f t="shared" si="3"/>
        <v/>
      </c>
      <c r="T26" s="109">
        <f t="shared" si="4"/>
        <v>1</v>
      </c>
      <c r="U26" s="109" t="str">
        <f t="shared" si="19"/>
        <v/>
      </c>
      <c r="V26" s="109">
        <f t="shared" si="5"/>
        <v>1</v>
      </c>
      <c r="W26" s="109">
        <f t="shared" si="6"/>
        <v>1</v>
      </c>
      <c r="X26" s="109">
        <f t="shared" si="7"/>
        <v>3</v>
      </c>
      <c r="Y26" s="171" t="b">
        <f t="shared" si="8"/>
        <v>0</v>
      </c>
      <c r="Z26" s="171" t="b">
        <f t="shared" si="9"/>
        <v>0</v>
      </c>
      <c r="AA26" s="171">
        <f t="shared" si="10"/>
        <v>0.75</v>
      </c>
      <c r="AB26" s="171" t="b">
        <f t="shared" si="11"/>
        <v>0</v>
      </c>
      <c r="AC26" s="171" t="b">
        <f t="shared" si="12"/>
        <v>0</v>
      </c>
      <c r="AD26" s="171" t="b">
        <f t="shared" si="20"/>
        <v>0</v>
      </c>
      <c r="AE26" s="171" t="b">
        <f t="shared" si="21"/>
        <v>0</v>
      </c>
      <c r="AF26" s="171" t="b">
        <f t="shared" si="22"/>
        <v>0</v>
      </c>
      <c r="AG26" s="171" t="b">
        <f t="shared" si="23"/>
        <v>0</v>
      </c>
      <c r="AH26" s="171" t="b">
        <f t="shared" si="24"/>
        <v>0</v>
      </c>
      <c r="AI26" s="177">
        <f t="shared" si="13"/>
        <v>4</v>
      </c>
      <c r="AJ26" s="178">
        <f t="shared" si="14"/>
        <v>0.75</v>
      </c>
      <c r="AK26" s="174" t="str">
        <f t="shared" si="25"/>
        <v/>
      </c>
      <c r="AL26" s="175" t="str">
        <f t="shared" si="26"/>
        <v/>
      </c>
      <c r="AM26" s="176">
        <f t="shared" si="27"/>
        <v>0</v>
      </c>
      <c r="AN26" s="156" t="str">
        <f t="shared" si="28"/>
        <v/>
      </c>
      <c r="AO26" s="157" t="str">
        <f t="shared" si="29"/>
        <v/>
      </c>
      <c r="AP26" s="145"/>
      <c r="AQ26" s="175" t="str">
        <f t="shared" si="30"/>
        <v/>
      </c>
      <c r="AR26" s="214" t="str">
        <f t="shared" si="31"/>
        <v/>
      </c>
      <c r="AS26" s="214" t="str">
        <f t="shared" si="32"/>
        <v/>
      </c>
      <c r="AT26" s="214" t="str">
        <f t="shared" si="33"/>
        <v/>
      </c>
      <c r="AU26" s="166"/>
      <c r="AV26" s="175"/>
      <c r="AW26" s="176"/>
      <c r="AX26" s="166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 t="s">
        <v>129</v>
      </c>
      <c r="C27" s="164" t="s">
        <v>16</v>
      </c>
      <c r="D27" s="145"/>
      <c r="E27" s="145"/>
      <c r="F27" s="166"/>
      <c r="G27" s="180"/>
      <c r="H27" s="179" t="s">
        <v>16</v>
      </c>
      <c r="I27" s="179" t="s">
        <v>17</v>
      </c>
      <c r="J27" s="179"/>
      <c r="K27" s="179" t="s">
        <v>15</v>
      </c>
      <c r="L27" s="181" t="s">
        <v>16</v>
      </c>
      <c r="M27" s="169">
        <f t="shared" si="16"/>
        <v>3</v>
      </c>
      <c r="N27" s="170">
        <f t="shared" si="17"/>
        <v>4</v>
      </c>
      <c r="O27" s="170">
        <f t="shared" si="0"/>
        <v>4</v>
      </c>
      <c r="P27" s="170">
        <f t="shared" si="1"/>
        <v>3</v>
      </c>
      <c r="Q27" s="170">
        <f t="shared" si="18"/>
        <v>0</v>
      </c>
      <c r="R27" s="109" t="str">
        <f t="shared" si="2"/>
        <v/>
      </c>
      <c r="S27" s="109">
        <f t="shared" si="3"/>
        <v>1</v>
      </c>
      <c r="T27" s="109" t="str">
        <f t="shared" si="4"/>
        <v/>
      </c>
      <c r="U27" s="109" t="str">
        <f t="shared" si="19"/>
        <v/>
      </c>
      <c r="V27" s="109">
        <f t="shared" si="5"/>
        <v>1</v>
      </c>
      <c r="W27" s="109">
        <f t="shared" si="6"/>
        <v>1</v>
      </c>
      <c r="X27" s="109">
        <f t="shared" si="7"/>
        <v>3</v>
      </c>
      <c r="Y27" s="171" t="b">
        <f t="shared" si="8"/>
        <v>0</v>
      </c>
      <c r="Z27" s="171">
        <f t="shared" si="9"/>
        <v>0.75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0"/>
        <v>0</v>
      </c>
      <c r="AE27" s="171" t="b">
        <f t="shared" si="21"/>
        <v>0</v>
      </c>
      <c r="AF27" s="171" t="b">
        <f t="shared" si="22"/>
        <v>0</v>
      </c>
      <c r="AG27" s="171" t="b">
        <f t="shared" si="23"/>
        <v>0</v>
      </c>
      <c r="AH27" s="171" t="b">
        <f t="shared" si="24"/>
        <v>0</v>
      </c>
      <c r="AI27" s="177">
        <f t="shared" si="13"/>
        <v>4</v>
      </c>
      <c r="AJ27" s="178">
        <f t="shared" si="14"/>
        <v>0.75</v>
      </c>
      <c r="AK27" s="174" t="str">
        <f t="shared" si="25"/>
        <v/>
      </c>
      <c r="AL27" s="175" t="str">
        <f t="shared" si="26"/>
        <v/>
      </c>
      <c r="AM27" s="176">
        <f t="shared" si="27"/>
        <v>0</v>
      </c>
      <c r="AN27" s="156" t="str">
        <f t="shared" si="28"/>
        <v/>
      </c>
      <c r="AO27" s="157" t="str">
        <f t="shared" si="29"/>
        <v/>
      </c>
      <c r="AP27" s="145"/>
      <c r="AQ27" s="175" t="str">
        <f t="shared" si="30"/>
        <v/>
      </c>
      <c r="AR27" s="214" t="str">
        <f t="shared" si="31"/>
        <v/>
      </c>
      <c r="AS27" s="214" t="str">
        <f t="shared" si="32"/>
        <v/>
      </c>
      <c r="AT27" s="214" t="str">
        <f t="shared" si="33"/>
        <v/>
      </c>
      <c r="AU27" s="166"/>
      <c r="AV27" s="175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6">
        <f t="shared" ref="AW27:AW53" si="36">IF(AV27="",0,IF(AV27&lt;AQ27,0,IF(AV27&gt;=AQ27,1)))</f>
        <v>0</v>
      </c>
      <c r="AX27" s="166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 t="s">
        <v>130</v>
      </c>
      <c r="C28" s="164" t="s">
        <v>18</v>
      </c>
      <c r="D28" s="145"/>
      <c r="E28" s="145"/>
      <c r="F28" s="166"/>
      <c r="G28" s="180"/>
      <c r="H28" s="179" t="s">
        <v>18</v>
      </c>
      <c r="I28" s="179" t="s">
        <v>17</v>
      </c>
      <c r="J28" s="179"/>
      <c r="K28" s="179" t="s">
        <v>16</v>
      </c>
      <c r="L28" s="181" t="s">
        <v>18</v>
      </c>
      <c r="M28" s="169">
        <f t="shared" si="16"/>
        <v>3</v>
      </c>
      <c r="N28" s="170">
        <f t="shared" si="17"/>
        <v>2</v>
      </c>
      <c r="O28" s="170">
        <f t="shared" si="0"/>
        <v>2</v>
      </c>
      <c r="P28" s="170">
        <f t="shared" si="1"/>
        <v>3</v>
      </c>
      <c r="Q28" s="170">
        <f t="shared" si="18"/>
        <v>0</v>
      </c>
      <c r="R28" s="109" t="str">
        <f t="shared" si="2"/>
        <v/>
      </c>
      <c r="S28" s="109">
        <f t="shared" si="3"/>
        <v>1</v>
      </c>
      <c r="T28" s="109">
        <f t="shared" si="4"/>
        <v>1</v>
      </c>
      <c r="U28" s="109" t="str">
        <f t="shared" si="19"/>
        <v/>
      </c>
      <c r="V28" s="109">
        <f t="shared" si="5"/>
        <v>1</v>
      </c>
      <c r="W28" s="109">
        <f t="shared" si="6"/>
        <v>1</v>
      </c>
      <c r="X28" s="109">
        <f t="shared" si="7"/>
        <v>4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>
        <f t="shared" si="11"/>
        <v>1</v>
      </c>
      <c r="AC28" s="171" t="b">
        <f t="shared" si="12"/>
        <v>0</v>
      </c>
      <c r="AD28" s="171" t="b">
        <f t="shared" si="20"/>
        <v>0</v>
      </c>
      <c r="AE28" s="171" t="b">
        <f t="shared" si="21"/>
        <v>0</v>
      </c>
      <c r="AF28" s="171" t="b">
        <f t="shared" si="22"/>
        <v>0</v>
      </c>
      <c r="AG28" s="171" t="b">
        <f t="shared" si="23"/>
        <v>0</v>
      </c>
      <c r="AH28" s="171" t="b">
        <f t="shared" si="24"/>
        <v>0</v>
      </c>
      <c r="AI28" s="177">
        <f t="shared" si="13"/>
        <v>4</v>
      </c>
      <c r="AJ28" s="178">
        <f t="shared" si="14"/>
        <v>1</v>
      </c>
      <c r="AK28" s="174" t="str">
        <f t="shared" si="25"/>
        <v/>
      </c>
      <c r="AL28" s="175" t="str">
        <f t="shared" si="26"/>
        <v/>
      </c>
      <c r="AM28" s="176">
        <f t="shared" si="27"/>
        <v>0</v>
      </c>
      <c r="AN28" s="156" t="str">
        <f t="shared" si="28"/>
        <v/>
      </c>
      <c r="AO28" s="157" t="str">
        <f t="shared" si="29"/>
        <v/>
      </c>
      <c r="AP28" s="145"/>
      <c r="AQ28" s="175" t="str">
        <f t="shared" si="30"/>
        <v/>
      </c>
      <c r="AR28" s="214" t="str">
        <f t="shared" si="31"/>
        <v/>
      </c>
      <c r="AS28" s="214" t="str">
        <f t="shared" si="32"/>
        <v/>
      </c>
      <c r="AT28" s="214" t="str">
        <f t="shared" si="33"/>
        <v/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 t="s">
        <v>131</v>
      </c>
      <c r="C29" s="164" t="s">
        <v>16</v>
      </c>
      <c r="D29" s="145"/>
      <c r="E29" s="145"/>
      <c r="F29" s="166"/>
      <c r="G29" s="180"/>
      <c r="H29" s="179" t="s">
        <v>16</v>
      </c>
      <c r="I29" s="179" t="s">
        <v>18</v>
      </c>
      <c r="J29" s="179"/>
      <c r="K29" s="179" t="s">
        <v>15</v>
      </c>
      <c r="L29" s="181" t="s">
        <v>15</v>
      </c>
      <c r="M29" s="169">
        <f t="shared" si="16"/>
        <v>3</v>
      </c>
      <c r="N29" s="170">
        <f t="shared" si="17"/>
        <v>5</v>
      </c>
      <c r="O29" s="170">
        <f t="shared" si="0"/>
        <v>4</v>
      </c>
      <c r="P29" s="170">
        <f t="shared" si="1"/>
        <v>2</v>
      </c>
      <c r="Q29" s="170">
        <f t="shared" si="18"/>
        <v>0</v>
      </c>
      <c r="R29" s="109" t="str">
        <f t="shared" si="2"/>
        <v/>
      </c>
      <c r="S29" s="109">
        <f t="shared" si="3"/>
        <v>1</v>
      </c>
      <c r="T29" s="109" t="str">
        <f t="shared" si="4"/>
        <v/>
      </c>
      <c r="U29" s="109" t="str">
        <f t="shared" si="19"/>
        <v/>
      </c>
      <c r="V29" s="109">
        <f t="shared" si="5"/>
        <v>1</v>
      </c>
      <c r="W29" s="109">
        <f t="shared" si="6"/>
        <v>1</v>
      </c>
      <c r="X29" s="109">
        <f t="shared" si="7"/>
        <v>3</v>
      </c>
      <c r="Y29" s="171" t="b">
        <f t="shared" si="8"/>
        <v>0</v>
      </c>
      <c r="Z29" s="171">
        <f t="shared" si="9"/>
        <v>0.75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0"/>
        <v>0</v>
      </c>
      <c r="AE29" s="171" t="b">
        <f t="shared" si="21"/>
        <v>0</v>
      </c>
      <c r="AF29" s="171" t="b">
        <f t="shared" si="22"/>
        <v>0</v>
      </c>
      <c r="AG29" s="171" t="b">
        <f t="shared" si="23"/>
        <v>0</v>
      </c>
      <c r="AH29" s="171" t="b">
        <f t="shared" si="24"/>
        <v>0</v>
      </c>
      <c r="AI29" s="177">
        <f t="shared" si="13"/>
        <v>4</v>
      </c>
      <c r="AJ29" s="178">
        <f t="shared" si="14"/>
        <v>0.75</v>
      </c>
      <c r="AK29" s="174" t="str">
        <f t="shared" si="25"/>
        <v/>
      </c>
      <c r="AL29" s="175" t="str">
        <f t="shared" si="26"/>
        <v/>
      </c>
      <c r="AM29" s="176">
        <f t="shared" si="27"/>
        <v>0</v>
      </c>
      <c r="AN29" s="156" t="str">
        <f t="shared" si="28"/>
        <v/>
      </c>
      <c r="AO29" s="157" t="str">
        <f t="shared" si="29"/>
        <v/>
      </c>
      <c r="AP29" s="145"/>
      <c r="AQ29" s="175" t="str">
        <f t="shared" si="30"/>
        <v/>
      </c>
      <c r="AR29" s="214" t="str">
        <f t="shared" si="31"/>
        <v/>
      </c>
      <c r="AS29" s="214" t="str">
        <f t="shared" si="32"/>
        <v/>
      </c>
      <c r="AT29" s="214" t="str">
        <f t="shared" si="33"/>
        <v/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 t="s">
        <v>132</v>
      </c>
      <c r="C30" s="164" t="s">
        <v>16</v>
      </c>
      <c r="D30" s="145"/>
      <c r="E30" s="145"/>
      <c r="F30" s="166"/>
      <c r="G30" s="180"/>
      <c r="H30" s="179" t="s">
        <v>16</v>
      </c>
      <c r="I30" s="179" t="s">
        <v>16</v>
      </c>
      <c r="J30" s="179"/>
      <c r="K30" s="179" t="s">
        <v>15</v>
      </c>
      <c r="L30" s="181" t="s">
        <v>16</v>
      </c>
      <c r="M30" s="169">
        <f t="shared" si="16"/>
        <v>3</v>
      </c>
      <c r="N30" s="170">
        <f t="shared" si="17"/>
        <v>4</v>
      </c>
      <c r="O30" s="170">
        <f t="shared" si="0"/>
        <v>4</v>
      </c>
      <c r="P30" s="170">
        <f t="shared" si="1"/>
        <v>4</v>
      </c>
      <c r="Q30" s="170">
        <f t="shared" si="18"/>
        <v>0</v>
      </c>
      <c r="R30" s="109" t="str">
        <f t="shared" si="2"/>
        <v/>
      </c>
      <c r="S30" s="109">
        <f t="shared" si="3"/>
        <v>1</v>
      </c>
      <c r="T30" s="109">
        <f t="shared" si="4"/>
        <v>1</v>
      </c>
      <c r="U30" s="109" t="str">
        <f t="shared" si="19"/>
        <v/>
      </c>
      <c r="V30" s="109">
        <f t="shared" si="5"/>
        <v>1</v>
      </c>
      <c r="W30" s="109">
        <f t="shared" si="6"/>
        <v>1</v>
      </c>
      <c r="X30" s="109">
        <f t="shared" si="7"/>
        <v>4</v>
      </c>
      <c r="Y30" s="171" t="b">
        <f t="shared" si="8"/>
        <v>0</v>
      </c>
      <c r="Z30" s="171">
        <f t="shared" si="9"/>
        <v>1</v>
      </c>
      <c r="AA30" s="171" t="b">
        <f t="shared" si="10"/>
        <v>0</v>
      </c>
      <c r="AB30" s="171" t="b">
        <f t="shared" si="11"/>
        <v>0</v>
      </c>
      <c r="AC30" s="171" t="b">
        <f t="shared" si="12"/>
        <v>0</v>
      </c>
      <c r="AD30" s="171" t="b">
        <f t="shared" si="20"/>
        <v>0</v>
      </c>
      <c r="AE30" s="171" t="b">
        <f t="shared" si="21"/>
        <v>0</v>
      </c>
      <c r="AF30" s="171" t="b">
        <f t="shared" si="22"/>
        <v>0</v>
      </c>
      <c r="AG30" s="171" t="b">
        <f t="shared" si="23"/>
        <v>0</v>
      </c>
      <c r="AH30" s="171" t="b">
        <f t="shared" si="24"/>
        <v>0</v>
      </c>
      <c r="AI30" s="177">
        <f t="shared" si="13"/>
        <v>4</v>
      </c>
      <c r="AJ30" s="178">
        <f t="shared" si="14"/>
        <v>1</v>
      </c>
      <c r="AK30" s="174" t="str">
        <f t="shared" si="25"/>
        <v/>
      </c>
      <c r="AL30" s="175" t="str">
        <f t="shared" si="26"/>
        <v/>
      </c>
      <c r="AM30" s="176">
        <f t="shared" si="27"/>
        <v>0</v>
      </c>
      <c r="AN30" s="156" t="str">
        <f t="shared" si="28"/>
        <v/>
      </c>
      <c r="AO30" s="157" t="str">
        <f t="shared" si="29"/>
        <v/>
      </c>
      <c r="AP30" s="145"/>
      <c r="AQ30" s="175" t="str">
        <f t="shared" si="30"/>
        <v/>
      </c>
      <c r="AR30" s="214" t="str">
        <f t="shared" si="31"/>
        <v/>
      </c>
      <c r="AS30" s="214" t="str">
        <f t="shared" si="32"/>
        <v/>
      </c>
      <c r="AT30" s="214" t="str">
        <f t="shared" si="33"/>
        <v/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 t="s">
        <v>133</v>
      </c>
      <c r="C31" s="164" t="s">
        <v>17</v>
      </c>
      <c r="D31" s="145"/>
      <c r="E31" s="145"/>
      <c r="F31" s="166"/>
      <c r="G31" s="180"/>
      <c r="H31" s="179" t="s">
        <v>16</v>
      </c>
      <c r="I31" s="179" t="s">
        <v>17</v>
      </c>
      <c r="J31" s="179"/>
      <c r="K31" s="179" t="s">
        <v>17</v>
      </c>
      <c r="L31" s="181" t="s">
        <v>17</v>
      </c>
      <c r="M31" s="169">
        <f t="shared" si="16"/>
        <v>3</v>
      </c>
      <c r="N31" s="170">
        <f t="shared" si="17"/>
        <v>3</v>
      </c>
      <c r="O31" s="170">
        <f t="shared" si="0"/>
        <v>4</v>
      </c>
      <c r="P31" s="170">
        <f t="shared" si="1"/>
        <v>3</v>
      </c>
      <c r="Q31" s="170">
        <f t="shared" si="18"/>
        <v>0</v>
      </c>
      <c r="R31" s="109" t="str">
        <f t="shared" si="2"/>
        <v/>
      </c>
      <c r="S31" s="109">
        <f t="shared" si="3"/>
        <v>1</v>
      </c>
      <c r="T31" s="109">
        <f t="shared" si="4"/>
        <v>1</v>
      </c>
      <c r="U31" s="109" t="str">
        <f t="shared" si="19"/>
        <v/>
      </c>
      <c r="V31" s="109">
        <f t="shared" si="5"/>
        <v>1</v>
      </c>
      <c r="W31" s="109">
        <f t="shared" si="6"/>
        <v>1</v>
      </c>
      <c r="X31" s="109">
        <f t="shared" si="7"/>
        <v>4</v>
      </c>
      <c r="Y31" s="171" t="b">
        <f t="shared" si="8"/>
        <v>0</v>
      </c>
      <c r="Z31" s="171" t="b">
        <f t="shared" si="9"/>
        <v>0</v>
      </c>
      <c r="AA31" s="171">
        <f t="shared" si="10"/>
        <v>1</v>
      </c>
      <c r="AB31" s="171" t="b">
        <f t="shared" si="11"/>
        <v>0</v>
      </c>
      <c r="AC31" s="171" t="b">
        <f t="shared" si="12"/>
        <v>0</v>
      </c>
      <c r="AD31" s="171" t="b">
        <f t="shared" si="20"/>
        <v>0</v>
      </c>
      <c r="AE31" s="171" t="b">
        <f t="shared" si="21"/>
        <v>0</v>
      </c>
      <c r="AF31" s="171" t="b">
        <f t="shared" si="22"/>
        <v>0</v>
      </c>
      <c r="AG31" s="171" t="b">
        <f t="shared" si="23"/>
        <v>0</v>
      </c>
      <c r="AH31" s="171" t="b">
        <f t="shared" si="24"/>
        <v>0</v>
      </c>
      <c r="AI31" s="177">
        <f t="shared" si="13"/>
        <v>4</v>
      </c>
      <c r="AJ31" s="178">
        <f t="shared" si="14"/>
        <v>1</v>
      </c>
      <c r="AK31" s="174" t="str">
        <f t="shared" si="25"/>
        <v/>
      </c>
      <c r="AL31" s="175" t="str">
        <f t="shared" si="26"/>
        <v/>
      </c>
      <c r="AM31" s="176">
        <f t="shared" si="27"/>
        <v>0</v>
      </c>
      <c r="AN31" s="156" t="str">
        <f t="shared" si="28"/>
        <v/>
      </c>
      <c r="AO31" s="157" t="str">
        <f t="shared" si="29"/>
        <v/>
      </c>
      <c r="AP31" s="145"/>
      <c r="AQ31" s="175" t="str">
        <f t="shared" si="30"/>
        <v/>
      </c>
      <c r="AR31" s="214" t="str">
        <f t="shared" si="31"/>
        <v/>
      </c>
      <c r="AS31" s="214" t="str">
        <f t="shared" si="32"/>
        <v/>
      </c>
      <c r="AT31" s="214" t="str">
        <f t="shared" si="33"/>
        <v/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 t="s">
        <v>134</v>
      </c>
      <c r="C32" s="164" t="s">
        <v>15</v>
      </c>
      <c r="D32" s="145"/>
      <c r="E32" s="145"/>
      <c r="F32" s="166"/>
      <c r="G32" s="180"/>
      <c r="H32" s="179" t="s">
        <v>15</v>
      </c>
      <c r="I32" s="179" t="s">
        <v>17</v>
      </c>
      <c r="J32" s="179"/>
      <c r="K32" s="179" t="s">
        <v>17</v>
      </c>
      <c r="L32" s="181" t="s">
        <v>15</v>
      </c>
      <c r="M32" s="169">
        <f t="shared" si="16"/>
        <v>3</v>
      </c>
      <c r="N32" s="170">
        <f t="shared" si="17"/>
        <v>5</v>
      </c>
      <c r="O32" s="170">
        <f t="shared" si="0"/>
        <v>5</v>
      </c>
      <c r="P32" s="170">
        <f t="shared" si="1"/>
        <v>3</v>
      </c>
      <c r="Q32" s="170">
        <f t="shared" si="18"/>
        <v>0</v>
      </c>
      <c r="R32" s="109" t="str">
        <f t="shared" si="2"/>
        <v/>
      </c>
      <c r="S32" s="109">
        <f t="shared" si="3"/>
        <v>1</v>
      </c>
      <c r="T32" s="109" t="str">
        <f t="shared" si="4"/>
        <v/>
      </c>
      <c r="U32" s="109" t="str">
        <f t="shared" si="19"/>
        <v/>
      </c>
      <c r="V32" s="109" t="str">
        <f t="shared" si="5"/>
        <v/>
      </c>
      <c r="W32" s="109">
        <f t="shared" si="6"/>
        <v>1</v>
      </c>
      <c r="X32" s="109">
        <f t="shared" si="7"/>
        <v>2</v>
      </c>
      <c r="Y32" s="171">
        <f t="shared" si="8"/>
        <v>0.5</v>
      </c>
      <c r="Z32" s="171" t="b">
        <f t="shared" si="9"/>
        <v>0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0"/>
        <v>0</v>
      </c>
      <c r="AE32" s="171" t="b">
        <f t="shared" si="21"/>
        <v>0</v>
      </c>
      <c r="AF32" s="171" t="b">
        <f t="shared" si="22"/>
        <v>0</v>
      </c>
      <c r="AG32" s="171" t="b">
        <f t="shared" si="23"/>
        <v>0</v>
      </c>
      <c r="AH32" s="171" t="b">
        <f t="shared" si="24"/>
        <v>0</v>
      </c>
      <c r="AI32" s="177">
        <f t="shared" si="13"/>
        <v>4</v>
      </c>
      <c r="AJ32" s="178">
        <f t="shared" si="14"/>
        <v>0.5</v>
      </c>
      <c r="AK32" s="174" t="str">
        <f t="shared" si="25"/>
        <v/>
      </c>
      <c r="AL32" s="175" t="str">
        <f t="shared" si="26"/>
        <v/>
      </c>
      <c r="AM32" s="176">
        <f t="shared" si="27"/>
        <v>0</v>
      </c>
      <c r="AN32" s="156" t="str">
        <f t="shared" si="28"/>
        <v/>
      </c>
      <c r="AO32" s="157" t="str">
        <f t="shared" si="29"/>
        <v/>
      </c>
      <c r="AP32" s="145"/>
      <c r="AQ32" s="175" t="str">
        <f t="shared" si="30"/>
        <v/>
      </c>
      <c r="AR32" s="214" t="str">
        <f t="shared" si="31"/>
        <v/>
      </c>
      <c r="AS32" s="214" t="str">
        <f t="shared" si="32"/>
        <v/>
      </c>
      <c r="AT32" s="214" t="str">
        <f t="shared" si="33"/>
        <v/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 t="s">
        <v>135</v>
      </c>
      <c r="C33" s="164" t="s">
        <v>15</v>
      </c>
      <c r="D33" s="145"/>
      <c r="E33" s="145"/>
      <c r="F33" s="166"/>
      <c r="G33" s="180"/>
      <c r="H33" s="179" t="s">
        <v>15</v>
      </c>
      <c r="I33" s="179" t="s">
        <v>15</v>
      </c>
      <c r="J33" s="179"/>
      <c r="K33" s="179" t="s">
        <v>15</v>
      </c>
      <c r="L33" s="181" t="s">
        <v>15</v>
      </c>
      <c r="M33" s="169">
        <f t="shared" si="16"/>
        <v>3</v>
      </c>
      <c r="N33" s="170">
        <f t="shared" si="17"/>
        <v>5</v>
      </c>
      <c r="O33" s="170">
        <f t="shared" si="0"/>
        <v>5</v>
      </c>
      <c r="P33" s="170">
        <f t="shared" si="1"/>
        <v>5</v>
      </c>
      <c r="Q33" s="170">
        <f t="shared" si="18"/>
        <v>0</v>
      </c>
      <c r="R33" s="109" t="str">
        <f t="shared" si="2"/>
        <v/>
      </c>
      <c r="S33" s="109">
        <f t="shared" si="3"/>
        <v>1</v>
      </c>
      <c r="T33" s="109">
        <f t="shared" si="4"/>
        <v>1</v>
      </c>
      <c r="U33" s="109" t="str">
        <f t="shared" si="19"/>
        <v/>
      </c>
      <c r="V33" s="109">
        <f t="shared" si="5"/>
        <v>1</v>
      </c>
      <c r="W33" s="109">
        <f t="shared" si="6"/>
        <v>1</v>
      </c>
      <c r="X33" s="109">
        <f t="shared" si="7"/>
        <v>4</v>
      </c>
      <c r="Y33" s="171">
        <f t="shared" si="8"/>
        <v>1</v>
      </c>
      <c r="Z33" s="171" t="b">
        <f t="shared" si="9"/>
        <v>0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0"/>
        <v>0</v>
      </c>
      <c r="AE33" s="171" t="b">
        <f t="shared" si="21"/>
        <v>0</v>
      </c>
      <c r="AF33" s="171" t="b">
        <f t="shared" si="22"/>
        <v>0</v>
      </c>
      <c r="AG33" s="171" t="b">
        <f t="shared" si="23"/>
        <v>0</v>
      </c>
      <c r="AH33" s="171" t="b">
        <f t="shared" si="24"/>
        <v>0</v>
      </c>
      <c r="AI33" s="177">
        <f t="shared" si="13"/>
        <v>4</v>
      </c>
      <c r="AJ33" s="178">
        <f t="shared" si="14"/>
        <v>1</v>
      </c>
      <c r="AK33" s="174" t="str">
        <f t="shared" si="25"/>
        <v/>
      </c>
      <c r="AL33" s="175" t="str">
        <f t="shared" si="26"/>
        <v/>
      </c>
      <c r="AM33" s="176">
        <f t="shared" si="27"/>
        <v>0</v>
      </c>
      <c r="AN33" s="156" t="str">
        <f t="shared" si="28"/>
        <v/>
      </c>
      <c r="AO33" s="157" t="str">
        <f t="shared" si="29"/>
        <v/>
      </c>
      <c r="AP33" s="145"/>
      <c r="AQ33" s="175" t="str">
        <f t="shared" si="30"/>
        <v/>
      </c>
      <c r="AR33" s="214" t="str">
        <f t="shared" si="31"/>
        <v/>
      </c>
      <c r="AS33" s="214" t="str">
        <f t="shared" si="32"/>
        <v/>
      </c>
      <c r="AT33" s="214" t="str">
        <f t="shared" si="33"/>
        <v/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 t="s">
        <v>136</v>
      </c>
      <c r="C34" s="164" t="s">
        <v>17</v>
      </c>
      <c r="D34" s="145"/>
      <c r="E34" s="145"/>
      <c r="F34" s="166"/>
      <c r="G34" s="180"/>
      <c r="H34" s="179" t="s">
        <v>18</v>
      </c>
      <c r="I34" s="179" t="s">
        <v>16</v>
      </c>
      <c r="J34" s="179"/>
      <c r="K34" s="179" t="s">
        <v>17</v>
      </c>
      <c r="L34" s="181" t="s">
        <v>17</v>
      </c>
      <c r="M34" s="169">
        <f t="shared" si="16"/>
        <v>3</v>
      </c>
      <c r="N34" s="170">
        <f t="shared" si="17"/>
        <v>3</v>
      </c>
      <c r="O34" s="170">
        <f t="shared" si="0"/>
        <v>2</v>
      </c>
      <c r="P34" s="170">
        <f t="shared" si="1"/>
        <v>4</v>
      </c>
      <c r="Q34" s="170">
        <f t="shared" si="18"/>
        <v>0</v>
      </c>
      <c r="R34" s="109" t="str">
        <f t="shared" si="2"/>
        <v/>
      </c>
      <c r="S34" s="109" t="str">
        <f t="shared" si="3"/>
        <v/>
      </c>
      <c r="T34" s="109">
        <f t="shared" si="4"/>
        <v>1</v>
      </c>
      <c r="U34" s="109" t="str">
        <f t="shared" si="19"/>
        <v/>
      </c>
      <c r="V34" s="109">
        <f t="shared" si="5"/>
        <v>1</v>
      </c>
      <c r="W34" s="109">
        <f t="shared" si="6"/>
        <v>1</v>
      </c>
      <c r="X34" s="109">
        <f t="shared" si="7"/>
        <v>3</v>
      </c>
      <c r="Y34" s="171" t="b">
        <f t="shared" si="8"/>
        <v>0</v>
      </c>
      <c r="Z34" s="171" t="b">
        <f t="shared" si="9"/>
        <v>0</v>
      </c>
      <c r="AA34" s="171">
        <f t="shared" si="10"/>
        <v>0.75</v>
      </c>
      <c r="AB34" s="171" t="b">
        <f t="shared" si="11"/>
        <v>0</v>
      </c>
      <c r="AC34" s="171" t="b">
        <f t="shared" si="12"/>
        <v>0</v>
      </c>
      <c r="AD34" s="171" t="b">
        <f t="shared" si="20"/>
        <v>0</v>
      </c>
      <c r="AE34" s="171" t="b">
        <f t="shared" si="21"/>
        <v>0</v>
      </c>
      <c r="AF34" s="171" t="b">
        <f t="shared" si="22"/>
        <v>0</v>
      </c>
      <c r="AG34" s="171" t="b">
        <f t="shared" si="23"/>
        <v>0</v>
      </c>
      <c r="AH34" s="171" t="b">
        <f t="shared" si="24"/>
        <v>0</v>
      </c>
      <c r="AI34" s="177">
        <f t="shared" si="13"/>
        <v>4</v>
      </c>
      <c r="AJ34" s="178">
        <f t="shared" si="14"/>
        <v>0.75</v>
      </c>
      <c r="AK34" s="174" t="str">
        <f t="shared" si="25"/>
        <v/>
      </c>
      <c r="AL34" s="175" t="str">
        <f t="shared" si="26"/>
        <v/>
      </c>
      <c r="AM34" s="176">
        <f t="shared" si="27"/>
        <v>0</v>
      </c>
      <c r="AN34" s="156" t="str">
        <f t="shared" si="28"/>
        <v/>
      </c>
      <c r="AO34" s="157" t="str">
        <f t="shared" si="29"/>
        <v/>
      </c>
      <c r="AP34" s="145"/>
      <c r="AQ34" s="175" t="str">
        <f t="shared" si="30"/>
        <v/>
      </c>
      <c r="AR34" s="214" t="str">
        <f t="shared" si="31"/>
        <v/>
      </c>
      <c r="AS34" s="214" t="str">
        <f t="shared" si="32"/>
        <v/>
      </c>
      <c r="AT34" s="214" t="str">
        <f t="shared" si="33"/>
        <v/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 t="s">
        <v>137</v>
      </c>
      <c r="C35" s="164" t="s">
        <v>16</v>
      </c>
      <c r="D35" s="145"/>
      <c r="E35" s="145"/>
      <c r="F35" s="166"/>
      <c r="G35" s="180"/>
      <c r="H35" s="179" t="s">
        <v>18</v>
      </c>
      <c r="I35" s="179" t="s">
        <v>15</v>
      </c>
      <c r="J35" s="179"/>
      <c r="K35" s="179" t="s">
        <v>17</v>
      </c>
      <c r="L35" s="181" t="s">
        <v>16</v>
      </c>
      <c r="M35" s="169">
        <f t="shared" si="16"/>
        <v>3</v>
      </c>
      <c r="N35" s="170">
        <f t="shared" si="17"/>
        <v>4</v>
      </c>
      <c r="O35" s="170">
        <f t="shared" si="0"/>
        <v>2</v>
      </c>
      <c r="P35" s="170">
        <f t="shared" si="1"/>
        <v>5</v>
      </c>
      <c r="Q35" s="170">
        <f t="shared" si="18"/>
        <v>0</v>
      </c>
      <c r="R35" s="109" t="str">
        <f t="shared" si="2"/>
        <v/>
      </c>
      <c r="S35" s="109" t="str">
        <f t="shared" si="3"/>
        <v/>
      </c>
      <c r="T35" s="109">
        <f t="shared" si="4"/>
        <v>1</v>
      </c>
      <c r="U35" s="109" t="str">
        <f t="shared" si="19"/>
        <v/>
      </c>
      <c r="V35" s="109" t="str">
        <f t="shared" si="5"/>
        <v/>
      </c>
      <c r="W35" s="109">
        <f t="shared" si="6"/>
        <v>1</v>
      </c>
      <c r="X35" s="109">
        <f t="shared" si="7"/>
        <v>2</v>
      </c>
      <c r="Y35" s="171" t="b">
        <f t="shared" si="8"/>
        <v>0</v>
      </c>
      <c r="Z35" s="171">
        <f t="shared" si="9"/>
        <v>0.5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0"/>
        <v>0</v>
      </c>
      <c r="AE35" s="171" t="b">
        <f t="shared" si="21"/>
        <v>0</v>
      </c>
      <c r="AF35" s="171" t="b">
        <f t="shared" si="22"/>
        <v>0</v>
      </c>
      <c r="AG35" s="171" t="b">
        <f t="shared" si="23"/>
        <v>0</v>
      </c>
      <c r="AH35" s="171" t="b">
        <f t="shared" si="24"/>
        <v>0</v>
      </c>
      <c r="AI35" s="177">
        <f t="shared" si="13"/>
        <v>4</v>
      </c>
      <c r="AJ35" s="178">
        <f t="shared" si="14"/>
        <v>0.5</v>
      </c>
      <c r="AK35" s="174" t="str">
        <f t="shared" si="25"/>
        <v/>
      </c>
      <c r="AL35" s="175" t="str">
        <f t="shared" si="26"/>
        <v/>
      </c>
      <c r="AM35" s="176">
        <f t="shared" si="27"/>
        <v>0</v>
      </c>
      <c r="AN35" s="156" t="str">
        <f t="shared" si="28"/>
        <v/>
      </c>
      <c r="AO35" s="157" t="str">
        <f t="shared" si="29"/>
        <v/>
      </c>
      <c r="AP35" s="145"/>
      <c r="AQ35" s="175" t="str">
        <f t="shared" si="30"/>
        <v/>
      </c>
      <c r="AR35" s="214" t="str">
        <f t="shared" si="31"/>
        <v/>
      </c>
      <c r="AS35" s="214" t="str">
        <f t="shared" si="32"/>
        <v/>
      </c>
      <c r="AT35" s="214" t="str">
        <f t="shared" si="33"/>
        <v/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 t="s">
        <v>138</v>
      </c>
      <c r="C36" s="164" t="s">
        <v>17</v>
      </c>
      <c r="D36" s="145"/>
      <c r="E36" s="145"/>
      <c r="F36" s="166"/>
      <c r="G36" s="180"/>
      <c r="H36" s="179" t="s">
        <v>18</v>
      </c>
      <c r="I36" s="179" t="s">
        <v>17</v>
      </c>
      <c r="J36" s="179"/>
      <c r="K36" s="179" t="s">
        <v>15</v>
      </c>
      <c r="L36" s="181" t="s">
        <v>16</v>
      </c>
      <c r="M36" s="169">
        <f t="shared" si="16"/>
        <v>3</v>
      </c>
      <c r="N36" s="170">
        <f t="shared" si="17"/>
        <v>4</v>
      </c>
      <c r="O36" s="170">
        <f t="shared" si="0"/>
        <v>2</v>
      </c>
      <c r="P36" s="170">
        <f t="shared" si="1"/>
        <v>3</v>
      </c>
      <c r="Q36" s="170">
        <f t="shared" si="18"/>
        <v>0</v>
      </c>
      <c r="R36" s="109" t="str">
        <f t="shared" si="2"/>
        <v/>
      </c>
      <c r="S36" s="109" t="str">
        <f t="shared" si="3"/>
        <v/>
      </c>
      <c r="T36" s="109">
        <f t="shared" si="4"/>
        <v>1</v>
      </c>
      <c r="U36" s="109" t="str">
        <f t="shared" si="19"/>
        <v/>
      </c>
      <c r="V36" s="109">
        <f t="shared" si="5"/>
        <v>1</v>
      </c>
      <c r="W36" s="109">
        <f t="shared" si="6"/>
        <v>1</v>
      </c>
      <c r="X36" s="109">
        <f t="shared" si="7"/>
        <v>3</v>
      </c>
      <c r="Y36" s="171" t="b">
        <f t="shared" si="8"/>
        <v>0</v>
      </c>
      <c r="Z36" s="171" t="b">
        <f t="shared" si="9"/>
        <v>0</v>
      </c>
      <c r="AA36" s="171">
        <f t="shared" si="10"/>
        <v>0.75</v>
      </c>
      <c r="AB36" s="171" t="b">
        <f t="shared" si="11"/>
        <v>0</v>
      </c>
      <c r="AC36" s="171" t="b">
        <f t="shared" si="12"/>
        <v>0</v>
      </c>
      <c r="AD36" s="171" t="b">
        <f t="shared" si="20"/>
        <v>0</v>
      </c>
      <c r="AE36" s="171" t="b">
        <f t="shared" si="21"/>
        <v>0</v>
      </c>
      <c r="AF36" s="171" t="b">
        <f t="shared" si="22"/>
        <v>0</v>
      </c>
      <c r="AG36" s="171" t="b">
        <f t="shared" si="23"/>
        <v>0</v>
      </c>
      <c r="AH36" s="171" t="b">
        <f t="shared" si="24"/>
        <v>0</v>
      </c>
      <c r="AI36" s="177">
        <f t="shared" si="13"/>
        <v>4</v>
      </c>
      <c r="AJ36" s="178">
        <f t="shared" si="14"/>
        <v>0.75</v>
      </c>
      <c r="AK36" s="174" t="str">
        <f t="shared" si="25"/>
        <v/>
      </c>
      <c r="AL36" s="175" t="str">
        <f t="shared" si="26"/>
        <v/>
      </c>
      <c r="AM36" s="176">
        <f t="shared" si="27"/>
        <v>0</v>
      </c>
      <c r="AN36" s="156" t="str">
        <f t="shared" si="28"/>
        <v/>
      </c>
      <c r="AO36" s="157" t="str">
        <f t="shared" si="29"/>
        <v/>
      </c>
      <c r="AP36" s="145"/>
      <c r="AQ36" s="175" t="str">
        <f t="shared" si="30"/>
        <v/>
      </c>
      <c r="AR36" s="214" t="str">
        <f t="shared" si="31"/>
        <v/>
      </c>
      <c r="AS36" s="214" t="str">
        <f t="shared" si="32"/>
        <v/>
      </c>
      <c r="AT36" s="214" t="str">
        <f t="shared" si="33"/>
        <v/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 t="s">
        <v>139</v>
      </c>
      <c r="C37" s="164" t="s">
        <v>16</v>
      </c>
      <c r="D37" s="145"/>
      <c r="E37" s="145"/>
      <c r="F37" s="166"/>
      <c r="G37" s="180"/>
      <c r="H37" s="179"/>
      <c r="I37" s="179"/>
      <c r="J37" s="179"/>
      <c r="K37" s="179"/>
      <c r="L37" s="181"/>
      <c r="M37" s="169">
        <f t="shared" si="16"/>
        <v>0</v>
      </c>
      <c r="N37" s="170" t="str">
        <f t="shared" si="17"/>
        <v/>
      </c>
      <c r="O37" s="170" t="str">
        <f t="shared" si="0"/>
        <v/>
      </c>
      <c r="P37" s="170" t="str">
        <f t="shared" si="1"/>
        <v/>
      </c>
      <c r="Q37" s="170">
        <f t="shared" si="18"/>
        <v>0</v>
      </c>
      <c r="R37" s="109" t="str">
        <f t="shared" si="2"/>
        <v/>
      </c>
      <c r="S37" s="109" t="str">
        <f t="shared" si="3"/>
        <v/>
      </c>
      <c r="T37" s="109" t="str">
        <f t="shared" si="4"/>
        <v/>
      </c>
      <c r="U37" s="109" t="str">
        <f t="shared" si="19"/>
        <v/>
      </c>
      <c r="V37" s="109" t="str">
        <f t="shared" si="5"/>
        <v/>
      </c>
      <c r="W37" s="109" t="str">
        <f t="shared" si="6"/>
        <v/>
      </c>
      <c r="X37" s="109">
        <f t="shared" si="7"/>
        <v>0</v>
      </c>
      <c r="Y37" s="171" t="b">
        <f t="shared" si="8"/>
        <v>0</v>
      </c>
      <c r="Z37" s="171" t="str">
        <f t="shared" si="9"/>
        <v/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0"/>
        <v>0</v>
      </c>
      <c r="AE37" s="171" t="b">
        <f t="shared" si="21"/>
        <v>0</v>
      </c>
      <c r="AF37" s="171" t="b">
        <f t="shared" si="22"/>
        <v>0</v>
      </c>
      <c r="AG37" s="171" t="b">
        <f t="shared" si="23"/>
        <v>0</v>
      </c>
      <c r="AH37" s="171" t="b">
        <f t="shared" si="24"/>
        <v>0</v>
      </c>
      <c r="AI37" s="177">
        <f t="shared" si="13"/>
        <v>0</v>
      </c>
      <c r="AJ37" s="178" t="str">
        <f t="shared" si="14"/>
        <v/>
      </c>
      <c r="AK37" s="174" t="str">
        <f t="shared" si="25"/>
        <v/>
      </c>
      <c r="AL37" s="175" t="str">
        <f t="shared" si="26"/>
        <v/>
      </c>
      <c r="AM37" s="176">
        <f t="shared" si="27"/>
        <v>0</v>
      </c>
      <c r="AN37" s="156" t="str">
        <f t="shared" si="28"/>
        <v/>
      </c>
      <c r="AO37" s="157" t="str">
        <f t="shared" si="29"/>
        <v/>
      </c>
      <c r="AP37" s="145"/>
      <c r="AQ37" s="175" t="str">
        <f t="shared" si="30"/>
        <v/>
      </c>
      <c r="AR37" s="214" t="str">
        <f t="shared" si="31"/>
        <v/>
      </c>
      <c r="AS37" s="214" t="str">
        <f t="shared" si="32"/>
        <v/>
      </c>
      <c r="AT37" s="214" t="str">
        <f t="shared" si="33"/>
        <v/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6"/>
        <v>0</v>
      </c>
      <c r="N38" s="170" t="str">
        <f t="shared" si="17"/>
        <v/>
      </c>
      <c r="O38" s="170" t="str">
        <f t="shared" si="0"/>
        <v/>
      </c>
      <c r="P38" s="170" t="str">
        <f t="shared" si="1"/>
        <v/>
      </c>
      <c r="Q38" s="170">
        <f t="shared" si="18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19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0"/>
        <v>0</v>
      </c>
      <c r="AE38" s="171" t="b">
        <f t="shared" si="21"/>
        <v>0</v>
      </c>
      <c r="AF38" s="171" t="b">
        <f t="shared" si="22"/>
        <v>0</v>
      </c>
      <c r="AG38" s="171" t="b">
        <f t="shared" si="23"/>
        <v>0</v>
      </c>
      <c r="AH38" s="171" t="b">
        <f t="shared" si="24"/>
        <v>0</v>
      </c>
      <c r="AI38" s="177" t="str">
        <f t="shared" si="13"/>
        <v/>
      </c>
      <c r="AJ38" s="178" t="str">
        <f t="shared" si="14"/>
        <v/>
      </c>
      <c r="AK38" s="174" t="str">
        <f t="shared" si="25"/>
        <v/>
      </c>
      <c r="AL38" s="175" t="str">
        <f t="shared" si="26"/>
        <v/>
      </c>
      <c r="AM38" s="176">
        <f t="shared" si="27"/>
        <v>0</v>
      </c>
      <c r="AN38" s="156" t="str">
        <f t="shared" si="28"/>
        <v/>
      </c>
      <c r="AO38" s="157" t="str">
        <f t="shared" si="29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6"/>
        <v>0</v>
      </c>
      <c r="N39" s="170" t="str">
        <f t="shared" si="17"/>
        <v/>
      </c>
      <c r="O39" s="170" t="str">
        <f t="shared" si="0"/>
        <v/>
      </c>
      <c r="P39" s="170" t="str">
        <f t="shared" si="1"/>
        <v/>
      </c>
      <c r="Q39" s="170">
        <f t="shared" si="18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19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0"/>
        <v>0</v>
      </c>
      <c r="AE39" s="171" t="b">
        <f t="shared" si="21"/>
        <v>0</v>
      </c>
      <c r="AF39" s="171" t="b">
        <f t="shared" si="22"/>
        <v>0</v>
      </c>
      <c r="AG39" s="171" t="b">
        <f t="shared" si="23"/>
        <v>0</v>
      </c>
      <c r="AH39" s="171" t="b">
        <f t="shared" si="24"/>
        <v>0</v>
      </c>
      <c r="AI39" s="177" t="str">
        <f t="shared" si="13"/>
        <v/>
      </c>
      <c r="AJ39" s="178" t="str">
        <f t="shared" si="14"/>
        <v/>
      </c>
      <c r="AK39" s="174" t="str">
        <f t="shared" si="25"/>
        <v/>
      </c>
      <c r="AL39" s="175" t="str">
        <f t="shared" si="26"/>
        <v/>
      </c>
      <c r="AM39" s="176">
        <f t="shared" si="27"/>
        <v>0</v>
      </c>
      <c r="AN39" s="156" t="str">
        <f t="shared" si="28"/>
        <v/>
      </c>
      <c r="AO39" s="157" t="str">
        <f t="shared" si="29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6"/>
        <v>0</v>
      </c>
      <c r="N40" s="170" t="str">
        <f t="shared" si="17"/>
        <v/>
      </c>
      <c r="O40" s="170" t="str">
        <f t="shared" si="0"/>
        <v/>
      </c>
      <c r="P40" s="170" t="str">
        <f t="shared" si="1"/>
        <v/>
      </c>
      <c r="Q40" s="170">
        <f t="shared" si="18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19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0"/>
        <v>0</v>
      </c>
      <c r="AE40" s="171" t="b">
        <f t="shared" si="21"/>
        <v>0</v>
      </c>
      <c r="AF40" s="171" t="b">
        <f t="shared" si="22"/>
        <v>0</v>
      </c>
      <c r="AG40" s="171" t="b">
        <f t="shared" si="23"/>
        <v>0</v>
      </c>
      <c r="AH40" s="171" t="b">
        <f t="shared" si="24"/>
        <v>0</v>
      </c>
      <c r="AI40" s="177" t="str">
        <f t="shared" si="13"/>
        <v/>
      </c>
      <c r="AJ40" s="178" t="str">
        <f t="shared" si="14"/>
        <v/>
      </c>
      <c r="AK40" s="174" t="str">
        <f t="shared" si="25"/>
        <v/>
      </c>
      <c r="AL40" s="175" t="str">
        <f t="shared" si="26"/>
        <v/>
      </c>
      <c r="AM40" s="176">
        <f t="shared" si="27"/>
        <v>0</v>
      </c>
      <c r="AN40" s="156" t="str">
        <f t="shared" si="28"/>
        <v/>
      </c>
      <c r="AO40" s="157" t="str">
        <f t="shared" si="29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6"/>
        <v>0</v>
      </c>
      <c r="N41" s="170" t="str">
        <f t="shared" si="17"/>
        <v/>
      </c>
      <c r="O41" s="170" t="str">
        <f t="shared" si="0"/>
        <v/>
      </c>
      <c r="P41" s="170" t="str">
        <f t="shared" si="1"/>
        <v/>
      </c>
      <c r="Q41" s="170">
        <f t="shared" si="18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19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0"/>
        <v>0</v>
      </c>
      <c r="AE41" s="171" t="b">
        <f t="shared" si="21"/>
        <v>0</v>
      </c>
      <c r="AF41" s="171" t="b">
        <f t="shared" si="22"/>
        <v>0</v>
      </c>
      <c r="AG41" s="171" t="b">
        <f t="shared" si="23"/>
        <v>0</v>
      </c>
      <c r="AH41" s="171" t="b">
        <f t="shared" si="24"/>
        <v>0</v>
      </c>
      <c r="AI41" s="177" t="str">
        <f t="shared" si="13"/>
        <v/>
      </c>
      <c r="AJ41" s="178" t="str">
        <f t="shared" si="14"/>
        <v/>
      </c>
      <c r="AK41" s="174" t="str">
        <f t="shared" si="25"/>
        <v/>
      </c>
      <c r="AL41" s="175" t="str">
        <f t="shared" si="26"/>
        <v/>
      </c>
      <c r="AM41" s="176">
        <f t="shared" si="27"/>
        <v>0</v>
      </c>
      <c r="AN41" s="156" t="str">
        <f t="shared" si="28"/>
        <v/>
      </c>
      <c r="AO41" s="157" t="str">
        <f t="shared" si="29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6"/>
        <v>0</v>
      </c>
      <c r="N42" s="170" t="str">
        <f t="shared" si="17"/>
        <v/>
      </c>
      <c r="O42" s="170" t="str">
        <f t="shared" si="0"/>
        <v/>
      </c>
      <c r="P42" s="170" t="str">
        <f t="shared" si="1"/>
        <v/>
      </c>
      <c r="Q42" s="170">
        <f t="shared" si="18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19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0"/>
        <v>0</v>
      </c>
      <c r="AE42" s="171" t="b">
        <f t="shared" si="21"/>
        <v>0</v>
      </c>
      <c r="AF42" s="171" t="b">
        <f t="shared" si="22"/>
        <v>0</v>
      </c>
      <c r="AG42" s="171" t="b">
        <f t="shared" si="23"/>
        <v>0</v>
      </c>
      <c r="AH42" s="171" t="b">
        <f t="shared" si="24"/>
        <v>0</v>
      </c>
      <c r="AI42" s="177" t="str">
        <f t="shared" si="13"/>
        <v/>
      </c>
      <c r="AJ42" s="178" t="str">
        <f t="shared" si="14"/>
        <v/>
      </c>
      <c r="AK42" s="174" t="str">
        <f t="shared" si="25"/>
        <v/>
      </c>
      <c r="AL42" s="175" t="str">
        <f t="shared" si="26"/>
        <v/>
      </c>
      <c r="AM42" s="176">
        <f t="shared" si="27"/>
        <v>0</v>
      </c>
      <c r="AN42" s="156" t="str">
        <f t="shared" si="28"/>
        <v/>
      </c>
      <c r="AO42" s="157" t="str">
        <f t="shared" si="29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6"/>
        <v>0</v>
      </c>
      <c r="N43" s="170" t="str">
        <f t="shared" si="17"/>
        <v/>
      </c>
      <c r="O43" s="170" t="str">
        <f t="shared" si="0"/>
        <v/>
      </c>
      <c r="P43" s="170" t="str">
        <f t="shared" si="1"/>
        <v/>
      </c>
      <c r="Q43" s="170">
        <f t="shared" si="18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19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0"/>
        <v>0</v>
      </c>
      <c r="AE43" s="171" t="b">
        <f t="shared" si="21"/>
        <v>0</v>
      </c>
      <c r="AF43" s="171" t="b">
        <f t="shared" si="22"/>
        <v>0</v>
      </c>
      <c r="AG43" s="171" t="b">
        <f t="shared" si="23"/>
        <v>0</v>
      </c>
      <c r="AH43" s="171" t="b">
        <f t="shared" si="24"/>
        <v>0</v>
      </c>
      <c r="AI43" s="177" t="str">
        <f t="shared" si="13"/>
        <v/>
      </c>
      <c r="AJ43" s="178" t="str">
        <f t="shared" si="14"/>
        <v/>
      </c>
      <c r="AK43" s="174" t="str">
        <f t="shared" si="25"/>
        <v/>
      </c>
      <c r="AL43" s="175" t="str">
        <f t="shared" si="26"/>
        <v/>
      </c>
      <c r="AM43" s="176">
        <f t="shared" si="27"/>
        <v>0</v>
      </c>
      <c r="AN43" s="156" t="str">
        <f t="shared" si="28"/>
        <v/>
      </c>
      <c r="AO43" s="157" t="str">
        <f t="shared" si="29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6"/>
        <v>0</v>
      </c>
      <c r="N44" s="170" t="str">
        <f t="shared" si="17"/>
        <v/>
      </c>
      <c r="O44" s="170" t="str">
        <f t="shared" si="0"/>
        <v/>
      </c>
      <c r="P44" s="170" t="str">
        <f t="shared" si="1"/>
        <v/>
      </c>
      <c r="Q44" s="170">
        <f t="shared" si="18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19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0"/>
        <v>0</v>
      </c>
      <c r="AE44" s="171" t="b">
        <f t="shared" si="21"/>
        <v>0</v>
      </c>
      <c r="AF44" s="171" t="b">
        <f t="shared" si="22"/>
        <v>0</v>
      </c>
      <c r="AG44" s="171" t="b">
        <f t="shared" si="23"/>
        <v>0</v>
      </c>
      <c r="AH44" s="171" t="b">
        <f t="shared" si="24"/>
        <v>0</v>
      </c>
      <c r="AI44" s="177" t="str">
        <f t="shared" si="13"/>
        <v/>
      </c>
      <c r="AJ44" s="178" t="str">
        <f t="shared" si="14"/>
        <v/>
      </c>
      <c r="AK44" s="174" t="str">
        <f t="shared" si="25"/>
        <v/>
      </c>
      <c r="AL44" s="175" t="str">
        <f t="shared" si="26"/>
        <v/>
      </c>
      <c r="AM44" s="176">
        <f t="shared" si="27"/>
        <v>0</v>
      </c>
      <c r="AN44" s="156" t="str">
        <f t="shared" si="28"/>
        <v/>
      </c>
      <c r="AO44" s="157" t="str">
        <f t="shared" si="29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6"/>
        <v>0</v>
      </c>
      <c r="N45" s="170" t="str">
        <f t="shared" si="17"/>
        <v/>
      </c>
      <c r="O45" s="170" t="str">
        <f t="shared" si="0"/>
        <v/>
      </c>
      <c r="P45" s="170" t="str">
        <f t="shared" si="1"/>
        <v/>
      </c>
      <c r="Q45" s="170">
        <f t="shared" si="18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19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0"/>
        <v>0</v>
      </c>
      <c r="AE45" s="171" t="b">
        <f t="shared" si="21"/>
        <v>0</v>
      </c>
      <c r="AF45" s="171" t="b">
        <f t="shared" si="22"/>
        <v>0</v>
      </c>
      <c r="AG45" s="171" t="b">
        <f t="shared" si="23"/>
        <v>0</v>
      </c>
      <c r="AH45" s="171" t="b">
        <f t="shared" si="24"/>
        <v>0</v>
      </c>
      <c r="AI45" s="177" t="str">
        <f t="shared" si="13"/>
        <v/>
      </c>
      <c r="AJ45" s="178" t="str">
        <f t="shared" si="14"/>
        <v/>
      </c>
      <c r="AK45" s="174" t="str">
        <f t="shared" si="25"/>
        <v/>
      </c>
      <c r="AL45" s="175" t="str">
        <f t="shared" si="26"/>
        <v/>
      </c>
      <c r="AM45" s="176">
        <f t="shared" si="27"/>
        <v>0</v>
      </c>
      <c r="AN45" s="156" t="str">
        <f t="shared" si="28"/>
        <v/>
      </c>
      <c r="AO45" s="157" t="str">
        <f t="shared" si="29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6"/>
        <v>0</v>
      </c>
      <c r="N46" s="170" t="str">
        <f t="shared" si="17"/>
        <v/>
      </c>
      <c r="O46" s="170" t="str">
        <f t="shared" si="0"/>
        <v/>
      </c>
      <c r="P46" s="170" t="str">
        <f t="shared" si="1"/>
        <v/>
      </c>
      <c r="Q46" s="170">
        <f t="shared" si="18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19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0"/>
        <v>0</v>
      </c>
      <c r="AE46" s="171" t="b">
        <f t="shared" si="21"/>
        <v>0</v>
      </c>
      <c r="AF46" s="171" t="b">
        <f t="shared" si="22"/>
        <v>0</v>
      </c>
      <c r="AG46" s="171" t="b">
        <f t="shared" si="23"/>
        <v>0</v>
      </c>
      <c r="AH46" s="171" t="b">
        <f t="shared" si="24"/>
        <v>0</v>
      </c>
      <c r="AI46" s="177" t="str">
        <f t="shared" si="13"/>
        <v/>
      </c>
      <c r="AJ46" s="178" t="str">
        <f t="shared" si="14"/>
        <v/>
      </c>
      <c r="AK46" s="174" t="str">
        <f t="shared" si="25"/>
        <v/>
      </c>
      <c r="AL46" s="175" t="str">
        <f t="shared" si="26"/>
        <v/>
      </c>
      <c r="AM46" s="176">
        <f t="shared" si="27"/>
        <v>0</v>
      </c>
      <c r="AN46" s="156" t="str">
        <f t="shared" si="28"/>
        <v/>
      </c>
      <c r="AO46" s="157" t="str">
        <f t="shared" si="29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6"/>
        <v>0</v>
      </c>
      <c r="N47" s="170" t="str">
        <f t="shared" si="17"/>
        <v/>
      </c>
      <c r="O47" s="170" t="str">
        <f t="shared" si="0"/>
        <v/>
      </c>
      <c r="P47" s="170" t="str">
        <f t="shared" si="1"/>
        <v/>
      </c>
      <c r="Q47" s="170">
        <f t="shared" si="18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19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0"/>
        <v>0</v>
      </c>
      <c r="AE47" s="171" t="b">
        <f t="shared" si="21"/>
        <v>0</v>
      </c>
      <c r="AF47" s="171" t="b">
        <f t="shared" si="22"/>
        <v>0</v>
      </c>
      <c r="AG47" s="171" t="b">
        <f t="shared" si="23"/>
        <v>0</v>
      </c>
      <c r="AH47" s="171" t="b">
        <f t="shared" si="24"/>
        <v>0</v>
      </c>
      <c r="AI47" s="177" t="str">
        <f t="shared" si="13"/>
        <v/>
      </c>
      <c r="AJ47" s="178" t="str">
        <f t="shared" si="14"/>
        <v/>
      </c>
      <c r="AK47" s="174" t="str">
        <f t="shared" si="25"/>
        <v/>
      </c>
      <c r="AL47" s="175" t="str">
        <f t="shared" si="26"/>
        <v/>
      </c>
      <c r="AM47" s="176">
        <f t="shared" si="27"/>
        <v>0</v>
      </c>
      <c r="AN47" s="156" t="str">
        <f t="shared" si="28"/>
        <v/>
      </c>
      <c r="AO47" s="157" t="str">
        <f t="shared" si="29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6"/>
        <v>0</v>
      </c>
      <c r="N48" s="170" t="str">
        <f t="share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19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0"/>
        <v>0</v>
      </c>
      <c r="AE48" s="171" t="b">
        <f t="shared" si="21"/>
        <v>0</v>
      </c>
      <c r="AF48" s="171" t="b">
        <f t="shared" si="22"/>
        <v>0</v>
      </c>
      <c r="AG48" s="171" t="b">
        <f t="shared" si="23"/>
        <v>0</v>
      </c>
      <c r="AH48" s="171" t="b">
        <f t="shared" si="24"/>
        <v>0</v>
      </c>
      <c r="AI48" s="177" t="str">
        <f t="shared" si="13"/>
        <v/>
      </c>
      <c r="AJ48" s="178" t="str">
        <f t="shared" si="14"/>
        <v/>
      </c>
      <c r="AK48" s="174" t="str">
        <f t="shared" si="25"/>
        <v/>
      </c>
      <c r="AL48" s="175" t="str">
        <f t="shared" si="26"/>
        <v/>
      </c>
      <c r="AM48" s="176">
        <f t="shared" si="27"/>
        <v>0</v>
      </c>
      <c r="AN48" s="156" t="str">
        <f t="shared" si="28"/>
        <v/>
      </c>
      <c r="AO48" s="157" t="str">
        <f t="shared" si="29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6"/>
        <v>0</v>
      </c>
      <c r="N49" s="170" t="str">
        <f t="shared" si="17"/>
        <v/>
      </c>
      <c r="O49" s="170" t="str">
        <f t="shared" si="0"/>
        <v/>
      </c>
      <c r="P49" s="170" t="str">
        <f t="shared" si="1"/>
        <v/>
      </c>
      <c r="Q49" s="170">
        <f t="shared" si="18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19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0"/>
        <v>0</v>
      </c>
      <c r="AE49" s="171" t="b">
        <f t="shared" si="21"/>
        <v>0</v>
      </c>
      <c r="AF49" s="171" t="b">
        <f t="shared" si="22"/>
        <v>0</v>
      </c>
      <c r="AG49" s="171" t="b">
        <f t="shared" si="23"/>
        <v>0</v>
      </c>
      <c r="AH49" s="171" t="b">
        <f t="shared" si="24"/>
        <v>0</v>
      </c>
      <c r="AI49" s="177" t="str">
        <f t="shared" si="13"/>
        <v/>
      </c>
      <c r="AJ49" s="178" t="str">
        <f t="shared" si="14"/>
        <v/>
      </c>
      <c r="AK49" s="174" t="str">
        <f t="shared" si="25"/>
        <v/>
      </c>
      <c r="AL49" s="175" t="str">
        <f t="shared" si="26"/>
        <v/>
      </c>
      <c r="AM49" s="176">
        <f t="shared" si="27"/>
        <v>0</v>
      </c>
      <c r="AN49" s="156" t="str">
        <f t="shared" si="28"/>
        <v/>
      </c>
      <c r="AO49" s="157" t="str">
        <f t="shared" si="29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6"/>
        <v>0</v>
      </c>
      <c r="N50" s="170" t="str">
        <f t="shared" si="17"/>
        <v/>
      </c>
      <c r="O50" s="170" t="str">
        <f t="shared" si="0"/>
        <v/>
      </c>
      <c r="P50" s="170" t="str">
        <f t="shared" si="1"/>
        <v/>
      </c>
      <c r="Q50" s="170">
        <f t="shared" si="18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19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0"/>
        <v>0</v>
      </c>
      <c r="AE50" s="171" t="b">
        <f t="shared" si="21"/>
        <v>0</v>
      </c>
      <c r="AF50" s="171" t="b">
        <f t="shared" si="22"/>
        <v>0</v>
      </c>
      <c r="AG50" s="171" t="b">
        <f t="shared" si="23"/>
        <v>0</v>
      </c>
      <c r="AH50" s="171" t="b">
        <f t="shared" si="24"/>
        <v>0</v>
      </c>
      <c r="AI50" s="177" t="str">
        <f t="shared" si="13"/>
        <v/>
      </c>
      <c r="AJ50" s="178" t="str">
        <f t="shared" si="14"/>
        <v/>
      </c>
      <c r="AK50" s="174" t="str">
        <f t="shared" si="25"/>
        <v/>
      </c>
      <c r="AL50" s="175" t="str">
        <f t="shared" si="26"/>
        <v/>
      </c>
      <c r="AM50" s="176">
        <f t="shared" si="27"/>
        <v>0</v>
      </c>
      <c r="AN50" s="156" t="str">
        <f t="shared" si="28"/>
        <v/>
      </c>
      <c r="AO50" s="157" t="str">
        <f t="shared" si="29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6"/>
        <v>0</v>
      </c>
      <c r="N51" s="170" t="str">
        <f t="shared" si="17"/>
        <v/>
      </c>
      <c r="O51" s="170" t="str">
        <f t="shared" si="0"/>
        <v/>
      </c>
      <c r="P51" s="170" t="str">
        <f t="shared" si="1"/>
        <v/>
      </c>
      <c r="Q51" s="170">
        <f t="shared" si="18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19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0"/>
        <v>0</v>
      </c>
      <c r="AE51" s="171" t="b">
        <f t="shared" si="21"/>
        <v>0</v>
      </c>
      <c r="AF51" s="171" t="b">
        <f t="shared" si="22"/>
        <v>0</v>
      </c>
      <c r="AG51" s="171" t="b">
        <f t="shared" si="23"/>
        <v>0</v>
      </c>
      <c r="AH51" s="171" t="b">
        <f t="shared" si="24"/>
        <v>0</v>
      </c>
      <c r="AI51" s="177" t="str">
        <f t="shared" si="13"/>
        <v/>
      </c>
      <c r="AJ51" s="178" t="str">
        <f t="shared" si="14"/>
        <v/>
      </c>
      <c r="AK51" s="174" t="str">
        <f t="shared" si="25"/>
        <v/>
      </c>
      <c r="AL51" s="175" t="str">
        <f t="shared" si="26"/>
        <v/>
      </c>
      <c r="AM51" s="176">
        <f t="shared" si="27"/>
        <v>0</v>
      </c>
      <c r="AN51" s="156" t="str">
        <f t="shared" si="28"/>
        <v/>
      </c>
      <c r="AO51" s="157" t="str">
        <f t="shared" si="29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6"/>
        <v>0</v>
      </c>
      <c r="N52" s="170" t="str">
        <f t="shared" si="17"/>
        <v/>
      </c>
      <c r="O52" s="170" t="str">
        <f t="shared" si="0"/>
        <v/>
      </c>
      <c r="P52" s="170" t="str">
        <f t="shared" si="1"/>
        <v/>
      </c>
      <c r="Q52" s="170">
        <f t="shared" si="18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19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0"/>
        <v>0</v>
      </c>
      <c r="AE52" s="171" t="b">
        <f t="shared" si="21"/>
        <v>0</v>
      </c>
      <c r="AF52" s="171" t="b">
        <f t="shared" si="22"/>
        <v>0</v>
      </c>
      <c r="AG52" s="171" t="b">
        <f t="shared" si="23"/>
        <v>0</v>
      </c>
      <c r="AH52" s="171" t="b">
        <f t="shared" si="24"/>
        <v>0</v>
      </c>
      <c r="AI52" s="177" t="str">
        <f t="shared" si="13"/>
        <v/>
      </c>
      <c r="AJ52" s="178" t="str">
        <f t="shared" si="14"/>
        <v/>
      </c>
      <c r="AK52" s="174" t="str">
        <f t="shared" si="25"/>
        <v/>
      </c>
      <c r="AL52" s="175" t="str">
        <f t="shared" si="26"/>
        <v/>
      </c>
      <c r="AM52" s="176">
        <f t="shared" si="27"/>
        <v>0</v>
      </c>
      <c r="AN52" s="156" t="str">
        <f t="shared" si="28"/>
        <v/>
      </c>
      <c r="AO52" s="157" t="str">
        <f t="shared" si="29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6"/>
        <v>0</v>
      </c>
      <c r="N53" s="170" t="str">
        <f t="shared" si="17"/>
        <v/>
      </c>
      <c r="O53" s="170" t="str">
        <f t="shared" si="0"/>
        <v/>
      </c>
      <c r="P53" s="170" t="str">
        <f t="shared" si="1"/>
        <v/>
      </c>
      <c r="Q53" s="170">
        <f t="shared" si="18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19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0"/>
        <v>0</v>
      </c>
      <c r="AE53" s="171" t="b">
        <f t="shared" si="21"/>
        <v>0</v>
      </c>
      <c r="AF53" s="171" t="b">
        <f t="shared" si="22"/>
        <v>0</v>
      </c>
      <c r="AG53" s="171" t="b">
        <f t="shared" si="23"/>
        <v>0</v>
      </c>
      <c r="AH53" s="171" t="b">
        <f t="shared" si="24"/>
        <v>0</v>
      </c>
      <c r="AI53" s="185" t="str">
        <f t="shared" si="13"/>
        <v/>
      </c>
      <c r="AJ53" s="186" t="str">
        <f t="shared" si="14"/>
        <v/>
      </c>
      <c r="AK53" s="174" t="str">
        <f t="shared" si="25"/>
        <v/>
      </c>
      <c r="AL53" s="175" t="str">
        <f t="shared" si="26"/>
        <v/>
      </c>
      <c r="AM53" s="176">
        <f t="shared" si="27"/>
        <v>0</v>
      </c>
      <c r="AN53" s="156" t="str">
        <f t="shared" si="28"/>
        <v/>
      </c>
      <c r="AO53" s="157" t="str">
        <f t="shared" si="29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>
        <f t="shared" si="37"/>
        <v>0.68421052631578949</v>
      </c>
      <c r="I54" s="188">
        <f t="shared" si="37"/>
        <v>0.84210526315789469</v>
      </c>
      <c r="J54" s="188" t="str">
        <f t="shared" si="37"/>
        <v/>
      </c>
      <c r="K54" s="188">
        <f t="shared" si="37"/>
        <v>0.84210526315789469</v>
      </c>
      <c r="L54" s="188">
        <f t="shared" si="37"/>
        <v>0.94736842105263153</v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13</v>
      </c>
      <c r="T54" s="189">
        <f t="shared" si="38"/>
        <v>16</v>
      </c>
      <c r="U54" s="189">
        <f t="shared" si="38"/>
        <v>0</v>
      </c>
      <c r="V54" s="189">
        <f t="shared" si="38"/>
        <v>16</v>
      </c>
      <c r="W54" s="189">
        <f t="shared" si="38"/>
        <v>18</v>
      </c>
      <c r="X54" s="190">
        <f>SUM(AJ18:AJ53)</f>
        <v>15.75</v>
      </c>
      <c r="Y54" s="190">
        <f t="shared" ref="Y54:AH54" si="39">SUM(Y18:Y53)</f>
        <v>3.25</v>
      </c>
      <c r="Z54" s="190">
        <f t="shared" si="39"/>
        <v>5.75</v>
      </c>
      <c r="AA54" s="190">
        <f t="shared" si="39"/>
        <v>5.75</v>
      </c>
      <c r="AB54" s="190">
        <f t="shared" si="39"/>
        <v>1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0.82894736842105265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>
        <f t="shared" si="40"/>
        <v>0.68421052631578949</v>
      </c>
      <c r="T55" s="199">
        <f t="shared" si="40"/>
        <v>0.84210526315789469</v>
      </c>
      <c r="U55" s="199" t="e">
        <f t="shared" si="40"/>
        <v>#DIV/0!</v>
      </c>
      <c r="V55" s="199">
        <f t="shared" si="40"/>
        <v>0.84210526315789469</v>
      </c>
      <c r="W55" s="199">
        <f t="shared" si="40"/>
        <v>0.94736842105263153</v>
      </c>
      <c r="X55" s="199">
        <f>X54/X57</f>
        <v>0.82894736842105265</v>
      </c>
      <c r="Y55" s="171">
        <f>Y54/10</f>
        <v>0.32500000000000001</v>
      </c>
      <c r="Z55" s="171">
        <f t="shared" ref="Z55:AH55" si="41">Z54/10</f>
        <v>0.57499999999999996</v>
      </c>
      <c r="AA55" s="171">
        <f t="shared" si="41"/>
        <v>0.57499999999999996</v>
      </c>
      <c r="AB55" s="171">
        <f t="shared" si="41"/>
        <v>0.1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 t="str">
        <f>IF($C$2&lt;6,"",IF($C$2&gt;=6,(AR58+AR59)/AR57))</f>
        <v/>
      </c>
      <c r="AS55" s="134" t="str">
        <f>IF($C$2&lt;6,"",IF($C$2&gt;=6,(AS58+AS59)/AS57))</f>
        <v/>
      </c>
      <c r="AT55" s="134" t="str">
        <f>IF($C$2&lt;6,"",IF($C$2&gt;=6,(AT58+AT59)/AT57))</f>
        <v/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19</v>
      </c>
      <c r="T56" s="3">
        <f t="shared" si="42"/>
        <v>19</v>
      </c>
      <c r="U56" s="3">
        <f t="shared" si="42"/>
        <v>0</v>
      </c>
      <c r="V56" s="3">
        <f t="shared" si="42"/>
        <v>19</v>
      </c>
      <c r="W56" s="3">
        <f t="shared" si="42"/>
        <v>19</v>
      </c>
      <c r="X56" s="3">
        <f>COUNTIF(AJ18:AJ53,"")</f>
        <v>17</v>
      </c>
      <c r="Y56" s="10">
        <f>Y54/C68*C70</f>
        <v>0.16250000000000001</v>
      </c>
      <c r="Z56" s="10">
        <f>Z54/D68*D70</f>
        <v>0.28750000000000003</v>
      </c>
      <c r="AA56" s="10">
        <f>AA54/E68*E70</f>
        <v>0.28749999999999998</v>
      </c>
      <c r="AB56" s="10">
        <f>AB54/F68*F70</f>
        <v>0.05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20</v>
      </c>
      <c r="AQ56" s="3"/>
      <c r="AR56" s="134" t="str">
        <f>IF($C$2&lt;6,"",IF($C$2&gt;=6,(AR59/AR57)))</f>
        <v/>
      </c>
      <c r="AS56" s="134" t="str">
        <f>IF($C$2&lt;6,"",IF($C$2&gt;=6,(AS59/AS57)))</f>
        <v/>
      </c>
      <c r="AT56" s="134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19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0</v>
      </c>
      <c r="AS58" s="108">
        <f t="shared" ref="AS58:AT58" si="44">COUNTIF(AS18:AS53,"1F")</f>
        <v>0</v>
      </c>
      <c r="AT58" s="108">
        <f t="shared" si="44"/>
        <v>0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0</v>
      </c>
      <c r="AS59" s="108">
        <f t="shared" ref="AS59" si="45">COUNTIF(AS18:AS53,"2F")</f>
        <v>0</v>
      </c>
      <c r="AT59" s="108">
        <f>COUNTIF(AT18:AT53,"1S")</f>
        <v>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0.68421052631578949</v>
      </c>
      <c r="E63" s="10">
        <f t="shared" si="46"/>
        <v>0.84210526315789469</v>
      </c>
      <c r="F63" s="10" t="e">
        <f t="shared" si="46"/>
        <v>#DIV/0!</v>
      </c>
      <c r="G63" s="10">
        <f t="shared" si="46"/>
        <v>0.84210526315789469</v>
      </c>
      <c r="H63" s="10">
        <f t="shared" si="46"/>
        <v>0.94736842105263153</v>
      </c>
      <c r="I63" s="10">
        <f>$AJ$54</f>
        <v>0.82894736842105265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4</v>
      </c>
      <c r="D68" s="4">
        <f>COUNTIF($C$18:$C$53,"B")</f>
        <v>8</v>
      </c>
      <c r="E68" s="4">
        <f>COUNTIF($C$18:$C$53,"C")</f>
        <v>7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</v>
      </c>
      <c r="D70" s="10">
        <f>D68/$B$54</f>
        <v>0.4</v>
      </c>
      <c r="E70" s="10">
        <f>E68/$B$54</f>
        <v>0.35</v>
      </c>
      <c r="F70" s="10">
        <f>F68/$B$54</f>
        <v>0.05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0.16250000000000001</v>
      </c>
      <c r="D71" s="10">
        <f>Z56</f>
        <v>0.28750000000000003</v>
      </c>
      <c r="E71" s="10">
        <f>AA56</f>
        <v>0.28749999999999998</v>
      </c>
      <c r="F71" s="10">
        <f>AB56</f>
        <v>0.05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</v>
      </c>
      <c r="D74" s="10">
        <f>IF($D$7="ja",D70,IF($D7="nee",D72))</f>
        <v>0.4</v>
      </c>
      <c r="E74" s="10">
        <f>IF($D$7="ja",E70,IF($D7="nee",E72))</f>
        <v>0.35</v>
      </c>
      <c r="F74" s="10">
        <f>IF($D$7="ja",F70,IF($D7="nee",F72))</f>
        <v>0.05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0.16250000000000001</v>
      </c>
      <c r="D75" s="10">
        <f>IF($D$7="ja",D71,IF($D$7="nee",D73))</f>
        <v>0.28750000000000003</v>
      </c>
      <c r="E75" s="10">
        <f>IF($D$7="ja",E71,IF($D$7="nee",E73))</f>
        <v>0.28749999999999998</v>
      </c>
      <c r="F75" s="10">
        <f>IF($D$7="ja",F71,IF($D$7="nee",F73))</f>
        <v>0.05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66FF66"/>
  </sheetPr>
  <dimension ref="A1:AZ75"/>
  <sheetViews>
    <sheetView showGridLines="0" showRowColHeaders="0" zoomScale="85" zoomScaleNormal="85" workbookViewId="0">
      <selection activeCell="F20" sqref="F20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6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 t="s">
        <v>120</v>
      </c>
      <c r="C18" s="164" t="s">
        <v>15</v>
      </c>
      <c r="D18" s="165"/>
      <c r="E18" s="165"/>
      <c r="F18" s="166" t="s">
        <v>160</v>
      </c>
      <c r="G18" s="167"/>
      <c r="H18" s="163" t="s">
        <v>15</v>
      </c>
      <c r="I18" s="163" t="s">
        <v>15</v>
      </c>
      <c r="J18" s="163" t="s">
        <v>15</v>
      </c>
      <c r="K18" s="163" t="s">
        <v>18</v>
      </c>
      <c r="L18" s="168" t="s">
        <v>16</v>
      </c>
      <c r="M18" s="169">
        <f>COUNTA(H18,I18,L18)</f>
        <v>3</v>
      </c>
      <c r="N18" s="170">
        <f>IF(L18="E",1,IF(L18="D",2,IF(L18="C",3,IF(L18="B",4,IF(L18="A",5,IF(L18=5,1,IF(L18=4,2,IF(L18=3,3,IF(L18=2,4,IF(L18=1,5,IF(L18="","")))))))))))</f>
        <v>4</v>
      </c>
      <c r="O18" s="170">
        <f t="shared" ref="O18:O53" si="0">IF(H18="E",1,IF(H18="D",2,IF(H18="C",3,IF(H18="B",4,IF(H18="A",5,IF(H18=5,1,IF(H18=4,2,IF(H18=3,3,IF(H18=2,4,IF(H18=1,5,IF(H18="","")))))))))))</f>
        <v>5</v>
      </c>
      <c r="P18" s="170">
        <f t="shared" ref="P18:P53" si="1">IF(I18="E",1,IF(I18="D",2,IF(I18="C",3,IF(I18="B",4,IF(I18="A",5,IF(I18=5,1,IF(I18=4,2,IF(I18=3,3,IF(I18=2,4,IF(I18=1,5,IF(I18="","")))))))))))</f>
        <v>5</v>
      </c>
      <c r="Q18" s="170">
        <f>IF(M18&lt;3,2,IF($C$2&lt;6,0,IF($C$2&gt;=6,SUM(N18:P18))))</f>
        <v>14</v>
      </c>
      <c r="R18" s="109" t="str">
        <f t="shared" ref="R18:R53" si="2">IF(C18="","",IF(G18="","",IF(G18=$C18,1,IF(G18&lt;$C18,1,IF(G18&gt;$C18,"",IF(G18="A+",1))))))</f>
        <v/>
      </c>
      <c r="S18" s="109">
        <f t="shared" ref="S18:S53" si="3">IF(C18="","",IF(H18="","",IF(H18=$C18,1,IF(H18&lt;$C18,1,IF(H18&gt;$C18,"",IF(H18="A+",1))))))</f>
        <v>1</v>
      </c>
      <c r="T18" s="109">
        <f t="shared" ref="T18:T53" si="4">IF(C18="","",IF(I18="","",IF(I18=$C18,1,IF(I18&lt;$C18,1,IF(I18&gt;$C18,"",IF(I18="A+",1))))))</f>
        <v>1</v>
      </c>
      <c r="U18" s="109">
        <f t="shared" ref="U18:U53" si="5">IF(C18="","",IF(J18="","",IF(J18=$C18,1,IF(J18&lt;$C18,1,IF(J18&gt;$C18,"",IF(J18="A+",1))))))</f>
        <v>1</v>
      </c>
      <c r="V18" s="109" t="str">
        <f t="shared" ref="V18:V53" si="6">IF(C18="","",IF(K18="","",IF(K18=$C18,1,IF(K18&lt;$C18,1,IF(K18&gt;$C18,"",IF(K18="A+",1))))))</f>
        <v/>
      </c>
      <c r="W18" s="109" t="str">
        <f t="shared" ref="W18:W53" si="7">IF(C18="","",IF(L18="","",IF(L18=$C18,1,IF(L18&lt;$C18,1,IF(L18&gt;$C18,"",IF(L18="A+",1))))))</f>
        <v/>
      </c>
      <c r="X18" s="109">
        <f t="shared" ref="X18:X53" si="8">SUM(R18:W18)</f>
        <v>3</v>
      </c>
      <c r="Y18" s="171">
        <f t="shared" ref="Y18:Y53" si="9">IF($C18="A",$AJ18)</f>
        <v>0.6</v>
      </c>
      <c r="Z18" s="171" t="b">
        <f t="shared" ref="Z18:Z53" si="10">IF($C18="B",$AJ18)</f>
        <v>0</v>
      </c>
      <c r="AA18" s="171" t="b">
        <f t="shared" ref="AA18:AA53" si="11">IF($C18="C",$AJ18)</f>
        <v>0</v>
      </c>
      <c r="AB18" s="171" t="b">
        <f t="shared" ref="AB18:AB53" si="12">IF($C18="D",$AJ18)</f>
        <v>0</v>
      </c>
      <c r="AC18" s="171" t="b">
        <f t="shared" ref="AC18:AC53" si="13">IF($C18="E",$AJ18)</f>
        <v>0</v>
      </c>
      <c r="AD18" s="171" t="b">
        <f>IF($C18=1,$AJ18)</f>
        <v>0</v>
      </c>
      <c r="AE18" s="171" t="b">
        <f t="shared" ref="AE18:AE53" si="14">IF($C18=2,$AJ18)</f>
        <v>0</v>
      </c>
      <c r="AF18" s="171" t="b">
        <f t="shared" ref="AF18:AF53" si="15">IF($C18=3,$AJ18)</f>
        <v>0</v>
      </c>
      <c r="AG18" s="171" t="b">
        <f t="shared" ref="AG18:AG53" si="16">IF($C18=4,$AJ18)</f>
        <v>0</v>
      </c>
      <c r="AH18" s="171" t="b">
        <f t="shared" ref="AH18:AH53" si="17">IF($C18=5,$AJ18)</f>
        <v>0</v>
      </c>
      <c r="AI18" s="172">
        <f t="shared" ref="AI18:AI53" si="18">IF(C18="","",IF(C18&gt;0,COUNTA(G18:L18)))</f>
        <v>5</v>
      </c>
      <c r="AJ18" s="173">
        <f t="shared" ref="AJ18:AJ53" si="19">IF(AI18=0,"",IF(AI18="","",IF(AI18&gt;0,X18/AI18)))</f>
        <v>0.6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Havo/Vwo</v>
      </c>
      <c r="AL18" s="175">
        <f>IF(AK18="","",IF(AK18="PRO",1,IF(AK18="PRO/BBL",2,IF(AK18="BBL",3,IF(AK18="BBL/Kader",4,IF(AK18="Kader",5,IF(AK18="Kader/TL",6,IF(AK18="TL",7,IF(AK18="TL/Havo",8,IF(AK18="Havo",9,IF(AK18="Havo/VWO",10,IF(AK18="VWO",11))))))))))))</f>
        <v>10</v>
      </c>
      <c r="AM18" s="176">
        <f>IF(AL18="",0,IF(AL18&lt;AQ18,0,IF(AL18&gt;=AQ18,1)))</f>
        <v>0</v>
      </c>
      <c r="AN18" s="156" t="str">
        <f t="shared" ref="AN18:AN53" si="20">IF(E18="","",IF(E18="x",1))</f>
        <v/>
      </c>
      <c r="AO18" s="157" t="str">
        <f t="shared" ref="AO18:AO53" si="21">IF(D18="","",IF(D18="X",1))</f>
        <v/>
      </c>
      <c r="AP18" s="145"/>
      <c r="AQ18" s="175">
        <f>IF(F18="","",IF(F18="PRO",1,IF(F18="LWOO",2,IF(F18="BBL",3,IF(F18="BBL/Kader",4,IF(F18="Kader",5,IF(F18="Kader/TL",6,IF(F18="TL",7,IF(F18="TL/Havo",8,IF(F18="Havo",9,IF(F18="Havo/VWO",10,IF(F18="VWO",11))))))))))))</f>
        <v>11</v>
      </c>
      <c r="AR18" s="214" t="str">
        <f>IF($C$2&lt;6,"",IF($M18&lt;3,"",IF(O18=1,"&lt;1F",IF(O18&gt;3,"2F",IF(O18&gt;1,"1F")))))</f>
        <v>2F</v>
      </c>
      <c r="AS18" s="214" t="str">
        <f>IF($C$2&lt;6,"",IF($M18&lt;3,"",IF(P18=1,"&lt;1F",IF(P18&gt;3,"2F",IF(P18&gt;1,"1F")))))</f>
        <v>2F</v>
      </c>
      <c r="AT18" s="214" t="str">
        <f>IF($C$2&lt;6,"",IF($M18&lt;3,"",IF(N18&lt;=2,"&lt;1F",IF(N18&gt;3,"1S",IF(N18&gt;2,"1F")))))</f>
        <v>1S</v>
      </c>
      <c r="AU18" s="166"/>
      <c r="AV18" s="175"/>
      <c r="AW18" s="176"/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 t="s">
        <v>121</v>
      </c>
      <c r="C19" s="164" t="s">
        <v>17</v>
      </c>
      <c r="D19" s="144"/>
      <c r="E19" s="144"/>
      <c r="F19" s="166"/>
      <c r="G19" s="167"/>
      <c r="H19" s="163" t="s">
        <v>18</v>
      </c>
      <c r="I19" s="163" t="s">
        <v>17</v>
      </c>
      <c r="J19" s="179" t="s">
        <v>17</v>
      </c>
      <c r="K19" s="163" t="s">
        <v>16</v>
      </c>
      <c r="L19" s="168" t="s">
        <v>17</v>
      </c>
      <c r="M19" s="169">
        <f t="shared" ref="M19:M53" si="23">COUNTA(H19,I19,L19)</f>
        <v>3</v>
      </c>
      <c r="N19" s="170">
        <f t="shared" ref="N19:N53" si="24">IF(L19="E",1,IF(L19="D",2,IF(L19="C",3,IF(L19="B",4,IF(L19="A",5,IF(L19=5,1,IF(L19=4,2,IF(L19=3,3,IF(L19=2,4,IF(L19=1,5,IF(L19="","")))))))))))</f>
        <v>3</v>
      </c>
      <c r="O19" s="170">
        <f t="shared" si="0"/>
        <v>2</v>
      </c>
      <c r="P19" s="170">
        <f t="shared" si="1"/>
        <v>3</v>
      </c>
      <c r="Q19" s="170">
        <f t="shared" ref="Q19:Q53" si="25">IF($C$2&lt;6,0,IF($C$2&gt;=6,SUM(N19:P19)))</f>
        <v>8</v>
      </c>
      <c r="R19" s="109" t="str">
        <f t="shared" si="2"/>
        <v/>
      </c>
      <c r="S19" s="109" t="str">
        <f t="shared" si="3"/>
        <v/>
      </c>
      <c r="T19" s="109">
        <f t="shared" si="4"/>
        <v>1</v>
      </c>
      <c r="U19" s="109">
        <f t="shared" si="5"/>
        <v>1</v>
      </c>
      <c r="V19" s="109">
        <f t="shared" si="6"/>
        <v>1</v>
      </c>
      <c r="W19" s="109">
        <f t="shared" si="7"/>
        <v>1</v>
      </c>
      <c r="X19" s="109">
        <f t="shared" si="8"/>
        <v>4</v>
      </c>
      <c r="Y19" s="171" t="b">
        <f t="shared" si="9"/>
        <v>0</v>
      </c>
      <c r="Z19" s="171" t="b">
        <f t="shared" si="10"/>
        <v>0</v>
      </c>
      <c r="AA19" s="171">
        <f t="shared" si="11"/>
        <v>0.8</v>
      </c>
      <c r="AB19" s="171" t="b">
        <f t="shared" si="12"/>
        <v>0</v>
      </c>
      <c r="AC19" s="171" t="b">
        <f t="shared" si="13"/>
        <v>0</v>
      </c>
      <c r="AD19" s="171" t="b">
        <f t="shared" ref="AD19:AD53" si="26">IF($C19="1",$AJ19)</f>
        <v>0</v>
      </c>
      <c r="AE19" s="171" t="b">
        <f t="shared" si="14"/>
        <v>0</v>
      </c>
      <c r="AF19" s="171" t="b">
        <f t="shared" si="15"/>
        <v>0</v>
      </c>
      <c r="AG19" s="171" t="b">
        <f t="shared" si="16"/>
        <v>0</v>
      </c>
      <c r="AH19" s="171" t="b">
        <f t="shared" si="17"/>
        <v>0</v>
      </c>
      <c r="AI19" s="177">
        <f t="shared" si="18"/>
        <v>5</v>
      </c>
      <c r="AJ19" s="178">
        <f t="shared" si="19"/>
        <v>0.8</v>
      </c>
      <c r="AK19" s="174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75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4</v>
      </c>
      <c r="AM19" s="176">
        <f t="shared" ref="AM19:AM53" si="29">IF(AL19="",0,IF(AL19&lt;AQ19,0,IF(AL19&gt;=AQ19,1)))</f>
        <v>0</v>
      </c>
      <c r="AN19" s="156" t="str">
        <f t="shared" si="20"/>
        <v/>
      </c>
      <c r="AO19" s="157" t="str">
        <f t="shared" si="21"/>
        <v/>
      </c>
      <c r="AP19" s="145"/>
      <c r="AQ19" s="175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>1F</v>
      </c>
      <c r="AS19" s="214" t="str">
        <f t="shared" ref="AS19:AS53" si="32">IF($C$2&lt;6,"",IF($M19&lt;3,"",IF(P19=1,"&lt;1F",IF(P19&gt;3,"2F",IF(P19&gt;1,"1F")))))</f>
        <v>1F</v>
      </c>
      <c r="AT19" s="214" t="str">
        <f t="shared" ref="AT19:AT53" si="33">IF($C$2&lt;6,"",IF($M19&lt;3,"",IF(N19&lt;=2,"&lt;1F",IF(N19&gt;3,"1S",IF(N19&gt;2,"1F")))))</f>
        <v>1F</v>
      </c>
      <c r="AU19" s="166"/>
      <c r="AV19" s="175"/>
      <c r="AW19" s="176"/>
      <c r="AX19" s="166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 t="s">
        <v>122</v>
      </c>
      <c r="C20" s="164" t="s">
        <v>18</v>
      </c>
      <c r="D20" s="144"/>
      <c r="E20" s="145"/>
      <c r="F20" s="166"/>
      <c r="G20" s="167"/>
      <c r="H20" s="163" t="s">
        <v>16</v>
      </c>
      <c r="I20" s="163" t="s">
        <v>19</v>
      </c>
      <c r="J20" s="179" t="s">
        <v>19</v>
      </c>
      <c r="K20" s="163" t="s">
        <v>18</v>
      </c>
      <c r="L20" s="168" t="s">
        <v>19</v>
      </c>
      <c r="M20" s="169">
        <f t="shared" si="23"/>
        <v>3</v>
      </c>
      <c r="N20" s="170">
        <f t="shared" si="24"/>
        <v>1</v>
      </c>
      <c r="O20" s="170">
        <f t="shared" si="0"/>
        <v>4</v>
      </c>
      <c r="P20" s="170">
        <f t="shared" si="1"/>
        <v>1</v>
      </c>
      <c r="Q20" s="170">
        <f t="shared" si="25"/>
        <v>6</v>
      </c>
      <c r="R20" s="109" t="str">
        <f t="shared" si="2"/>
        <v/>
      </c>
      <c r="S20" s="109">
        <f t="shared" si="3"/>
        <v>1</v>
      </c>
      <c r="T20" s="109" t="str">
        <f t="shared" si="4"/>
        <v/>
      </c>
      <c r="U20" s="109" t="str">
        <f t="shared" si="5"/>
        <v/>
      </c>
      <c r="V20" s="109">
        <f t="shared" si="6"/>
        <v>1</v>
      </c>
      <c r="W20" s="109" t="str">
        <f t="shared" si="7"/>
        <v/>
      </c>
      <c r="X20" s="109">
        <f t="shared" si="8"/>
        <v>2</v>
      </c>
      <c r="Y20" s="171" t="b">
        <f t="shared" si="9"/>
        <v>0</v>
      </c>
      <c r="Z20" s="171" t="b">
        <f t="shared" si="10"/>
        <v>0</v>
      </c>
      <c r="AA20" s="171" t="b">
        <f t="shared" si="11"/>
        <v>0</v>
      </c>
      <c r="AB20" s="171">
        <f t="shared" si="12"/>
        <v>0.4</v>
      </c>
      <c r="AC20" s="171" t="b">
        <f t="shared" si="13"/>
        <v>0</v>
      </c>
      <c r="AD20" s="171" t="b">
        <f t="shared" si="26"/>
        <v>0</v>
      </c>
      <c r="AE20" s="171" t="b">
        <f t="shared" si="14"/>
        <v>0</v>
      </c>
      <c r="AF20" s="171" t="b">
        <f t="shared" si="15"/>
        <v>0</v>
      </c>
      <c r="AG20" s="171" t="b">
        <f t="shared" si="16"/>
        <v>0</v>
      </c>
      <c r="AH20" s="171" t="b">
        <f t="shared" si="17"/>
        <v>0</v>
      </c>
      <c r="AI20" s="177">
        <f t="shared" si="18"/>
        <v>5</v>
      </c>
      <c r="AJ20" s="178">
        <f t="shared" si="19"/>
        <v>0.4</v>
      </c>
      <c r="AK20" s="174" t="str">
        <f t="shared" si="27"/>
        <v>BBL</v>
      </c>
      <c r="AL20" s="175">
        <f t="shared" si="28"/>
        <v>3</v>
      </c>
      <c r="AM20" s="176">
        <f t="shared" si="29"/>
        <v>0</v>
      </c>
      <c r="AN20" s="156" t="str">
        <f t="shared" si="20"/>
        <v/>
      </c>
      <c r="AO20" s="157" t="str">
        <f t="shared" si="21"/>
        <v/>
      </c>
      <c r="AP20" s="145"/>
      <c r="AQ20" s="175" t="str">
        <f t="shared" si="30"/>
        <v/>
      </c>
      <c r="AR20" s="214" t="str">
        <f t="shared" si="31"/>
        <v>2F</v>
      </c>
      <c r="AS20" s="214" t="str">
        <f t="shared" si="32"/>
        <v>&lt;1F</v>
      </c>
      <c r="AT20" s="214" t="str">
        <f t="shared" si="33"/>
        <v>&lt;1F</v>
      </c>
      <c r="AU20" s="166"/>
      <c r="AV20" s="175"/>
      <c r="AW20" s="176"/>
      <c r="AX20" s="166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 t="s">
        <v>123</v>
      </c>
      <c r="C21" s="164" t="s">
        <v>16</v>
      </c>
      <c r="D21" s="145"/>
      <c r="E21" s="145"/>
      <c r="F21" s="166"/>
      <c r="G21" s="167"/>
      <c r="H21" s="163" t="s">
        <v>16</v>
      </c>
      <c r="I21" s="163" t="s">
        <v>15</v>
      </c>
      <c r="J21" s="179" t="s">
        <v>15</v>
      </c>
      <c r="K21" s="163" t="s">
        <v>15</v>
      </c>
      <c r="L21" s="168" t="s">
        <v>16</v>
      </c>
      <c r="M21" s="169">
        <f t="shared" si="23"/>
        <v>3</v>
      </c>
      <c r="N21" s="170">
        <f t="shared" si="24"/>
        <v>4</v>
      </c>
      <c r="O21" s="170">
        <f t="shared" si="0"/>
        <v>4</v>
      </c>
      <c r="P21" s="170">
        <f t="shared" si="1"/>
        <v>5</v>
      </c>
      <c r="Q21" s="170">
        <f t="shared" si="25"/>
        <v>13</v>
      </c>
      <c r="R21" s="109" t="str">
        <f t="shared" si="2"/>
        <v/>
      </c>
      <c r="S21" s="109">
        <f t="shared" si="3"/>
        <v>1</v>
      </c>
      <c r="T21" s="109">
        <f t="shared" si="4"/>
        <v>1</v>
      </c>
      <c r="U21" s="109">
        <f t="shared" si="5"/>
        <v>1</v>
      </c>
      <c r="V21" s="109">
        <f t="shared" si="6"/>
        <v>1</v>
      </c>
      <c r="W21" s="109">
        <f t="shared" si="7"/>
        <v>1</v>
      </c>
      <c r="X21" s="109">
        <f t="shared" si="8"/>
        <v>5</v>
      </c>
      <c r="Y21" s="171" t="b">
        <f t="shared" si="9"/>
        <v>0</v>
      </c>
      <c r="Z21" s="171">
        <f t="shared" si="10"/>
        <v>1</v>
      </c>
      <c r="AA21" s="171" t="b">
        <f t="shared" si="11"/>
        <v>0</v>
      </c>
      <c r="AB21" s="171" t="b">
        <f t="shared" si="12"/>
        <v>0</v>
      </c>
      <c r="AC21" s="171" t="b">
        <f t="shared" si="13"/>
        <v>0</v>
      </c>
      <c r="AD21" s="171" t="b">
        <f t="shared" si="26"/>
        <v>0</v>
      </c>
      <c r="AE21" s="171" t="b">
        <f t="shared" si="14"/>
        <v>0</v>
      </c>
      <c r="AF21" s="171" t="b">
        <f t="shared" si="15"/>
        <v>0</v>
      </c>
      <c r="AG21" s="171" t="b">
        <f t="shared" si="16"/>
        <v>0</v>
      </c>
      <c r="AH21" s="171" t="b">
        <f t="shared" si="17"/>
        <v>0</v>
      </c>
      <c r="AI21" s="177">
        <f t="shared" si="18"/>
        <v>5</v>
      </c>
      <c r="AJ21" s="178">
        <f t="shared" si="19"/>
        <v>1</v>
      </c>
      <c r="AK21" s="174" t="str">
        <f t="shared" si="27"/>
        <v>Havo</v>
      </c>
      <c r="AL21" s="175">
        <f t="shared" si="28"/>
        <v>9</v>
      </c>
      <c r="AM21" s="176">
        <f t="shared" si="29"/>
        <v>0</v>
      </c>
      <c r="AN21" s="156" t="str">
        <f t="shared" si="20"/>
        <v/>
      </c>
      <c r="AO21" s="157" t="str">
        <f t="shared" si="21"/>
        <v/>
      </c>
      <c r="AP21" s="145"/>
      <c r="AQ21" s="175" t="str">
        <f t="shared" si="30"/>
        <v/>
      </c>
      <c r="AR21" s="214" t="str">
        <f t="shared" si="31"/>
        <v>2F</v>
      </c>
      <c r="AS21" s="214" t="str">
        <f t="shared" si="32"/>
        <v>2F</v>
      </c>
      <c r="AT21" s="214" t="str">
        <f t="shared" si="33"/>
        <v>1S</v>
      </c>
      <c r="AU21" s="166"/>
      <c r="AV21" s="175"/>
      <c r="AW21" s="176"/>
      <c r="AX21" s="166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 t="s">
        <v>124</v>
      </c>
      <c r="C22" s="164" t="s">
        <v>16</v>
      </c>
      <c r="D22" s="145"/>
      <c r="E22" s="145"/>
      <c r="F22" s="166"/>
      <c r="G22" s="167"/>
      <c r="H22" s="163" t="s">
        <v>15</v>
      </c>
      <c r="I22" s="163" t="s">
        <v>16</v>
      </c>
      <c r="J22" s="179" t="s">
        <v>17</v>
      </c>
      <c r="K22" s="163" t="s">
        <v>19</v>
      </c>
      <c r="L22" s="168" t="s">
        <v>17</v>
      </c>
      <c r="M22" s="169">
        <f t="shared" si="23"/>
        <v>3</v>
      </c>
      <c r="N22" s="170">
        <f t="shared" si="24"/>
        <v>3</v>
      </c>
      <c r="O22" s="170">
        <f t="shared" si="0"/>
        <v>5</v>
      </c>
      <c r="P22" s="170">
        <f t="shared" si="1"/>
        <v>4</v>
      </c>
      <c r="Q22" s="170">
        <f t="shared" si="25"/>
        <v>12</v>
      </c>
      <c r="R22" s="109" t="str">
        <f t="shared" si="2"/>
        <v/>
      </c>
      <c r="S22" s="109">
        <f t="shared" si="3"/>
        <v>1</v>
      </c>
      <c r="T22" s="109">
        <f t="shared" si="4"/>
        <v>1</v>
      </c>
      <c r="U22" s="109" t="str">
        <f t="shared" si="5"/>
        <v/>
      </c>
      <c r="V22" s="109" t="str">
        <f t="shared" si="6"/>
        <v/>
      </c>
      <c r="W22" s="109" t="str">
        <f t="shared" si="7"/>
        <v/>
      </c>
      <c r="X22" s="109">
        <f t="shared" si="8"/>
        <v>2</v>
      </c>
      <c r="Y22" s="171" t="b">
        <f t="shared" si="9"/>
        <v>0</v>
      </c>
      <c r="Z22" s="171">
        <f t="shared" si="10"/>
        <v>0.4</v>
      </c>
      <c r="AA22" s="171" t="b">
        <f t="shared" si="11"/>
        <v>0</v>
      </c>
      <c r="AB22" s="171" t="b">
        <f t="shared" si="12"/>
        <v>0</v>
      </c>
      <c r="AC22" s="171" t="b">
        <f t="shared" si="13"/>
        <v>0</v>
      </c>
      <c r="AD22" s="171" t="b">
        <f t="shared" si="26"/>
        <v>0</v>
      </c>
      <c r="AE22" s="171" t="b">
        <f t="shared" si="14"/>
        <v>0</v>
      </c>
      <c r="AF22" s="171" t="b">
        <f t="shared" si="15"/>
        <v>0</v>
      </c>
      <c r="AG22" s="171" t="b">
        <f t="shared" si="16"/>
        <v>0</v>
      </c>
      <c r="AH22" s="171" t="b">
        <f t="shared" si="17"/>
        <v>0</v>
      </c>
      <c r="AI22" s="177">
        <f t="shared" si="18"/>
        <v>5</v>
      </c>
      <c r="AJ22" s="178">
        <f t="shared" si="19"/>
        <v>0.4</v>
      </c>
      <c r="AK22" s="174" t="str">
        <f t="shared" si="27"/>
        <v>TL/Havo</v>
      </c>
      <c r="AL22" s="175">
        <f t="shared" si="28"/>
        <v>8</v>
      </c>
      <c r="AM22" s="176">
        <f t="shared" si="29"/>
        <v>0</v>
      </c>
      <c r="AN22" s="156" t="str">
        <f t="shared" si="20"/>
        <v/>
      </c>
      <c r="AO22" s="157" t="str">
        <f t="shared" si="21"/>
        <v/>
      </c>
      <c r="AP22" s="145"/>
      <c r="AQ22" s="175" t="str">
        <f t="shared" si="30"/>
        <v/>
      </c>
      <c r="AR22" s="214" t="str">
        <f t="shared" si="31"/>
        <v>2F</v>
      </c>
      <c r="AS22" s="214" t="str">
        <f t="shared" si="32"/>
        <v>2F</v>
      </c>
      <c r="AT22" s="214" t="str">
        <f t="shared" si="33"/>
        <v>1F</v>
      </c>
      <c r="AU22" s="166"/>
      <c r="AV22" s="175"/>
      <c r="AW22" s="176"/>
      <c r="AX22" s="166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 t="s">
        <v>125</v>
      </c>
      <c r="C23" s="164" t="s">
        <v>16</v>
      </c>
      <c r="D23" s="145"/>
      <c r="E23" s="145"/>
      <c r="F23" s="166"/>
      <c r="G23" s="167"/>
      <c r="H23" s="163" t="s">
        <v>16</v>
      </c>
      <c r="I23" s="163" t="s">
        <v>17</v>
      </c>
      <c r="J23" s="179" t="s">
        <v>16</v>
      </c>
      <c r="K23" s="163" t="s">
        <v>16</v>
      </c>
      <c r="L23" s="168" t="s">
        <v>15</v>
      </c>
      <c r="M23" s="169">
        <f t="shared" si="23"/>
        <v>3</v>
      </c>
      <c r="N23" s="170">
        <f t="shared" si="24"/>
        <v>5</v>
      </c>
      <c r="O23" s="170">
        <f t="shared" si="0"/>
        <v>4</v>
      </c>
      <c r="P23" s="170">
        <f t="shared" si="1"/>
        <v>3</v>
      </c>
      <c r="Q23" s="170">
        <f t="shared" si="25"/>
        <v>12</v>
      </c>
      <c r="R23" s="109" t="str">
        <f t="shared" si="2"/>
        <v/>
      </c>
      <c r="S23" s="109">
        <f t="shared" si="3"/>
        <v>1</v>
      </c>
      <c r="T23" s="109" t="str">
        <f t="shared" si="4"/>
        <v/>
      </c>
      <c r="U23" s="109">
        <f t="shared" si="5"/>
        <v>1</v>
      </c>
      <c r="V23" s="109">
        <f t="shared" si="6"/>
        <v>1</v>
      </c>
      <c r="W23" s="109">
        <f t="shared" si="7"/>
        <v>1</v>
      </c>
      <c r="X23" s="109">
        <f t="shared" si="8"/>
        <v>4</v>
      </c>
      <c r="Y23" s="171" t="b">
        <f t="shared" si="9"/>
        <v>0</v>
      </c>
      <c r="Z23" s="171">
        <f t="shared" si="10"/>
        <v>0.8</v>
      </c>
      <c r="AA23" s="171" t="b">
        <f t="shared" si="11"/>
        <v>0</v>
      </c>
      <c r="AB23" s="171" t="b">
        <f t="shared" si="12"/>
        <v>0</v>
      </c>
      <c r="AC23" s="171" t="b">
        <f t="shared" si="13"/>
        <v>0</v>
      </c>
      <c r="AD23" s="171" t="b">
        <f t="shared" si="26"/>
        <v>0</v>
      </c>
      <c r="AE23" s="171" t="b">
        <f t="shared" si="14"/>
        <v>0</v>
      </c>
      <c r="AF23" s="171" t="b">
        <f t="shared" si="15"/>
        <v>0</v>
      </c>
      <c r="AG23" s="171" t="b">
        <f t="shared" si="16"/>
        <v>0</v>
      </c>
      <c r="AH23" s="171" t="b">
        <f t="shared" si="17"/>
        <v>0</v>
      </c>
      <c r="AI23" s="177">
        <f t="shared" si="18"/>
        <v>5</v>
      </c>
      <c r="AJ23" s="178">
        <f t="shared" si="19"/>
        <v>0.8</v>
      </c>
      <c r="AK23" s="174" t="str">
        <f t="shared" si="27"/>
        <v>TL/Havo</v>
      </c>
      <c r="AL23" s="175">
        <f t="shared" si="28"/>
        <v>8</v>
      </c>
      <c r="AM23" s="176">
        <f t="shared" si="29"/>
        <v>0</v>
      </c>
      <c r="AN23" s="156" t="str">
        <f t="shared" si="20"/>
        <v/>
      </c>
      <c r="AO23" s="157" t="str">
        <f t="shared" si="21"/>
        <v/>
      </c>
      <c r="AP23" s="145"/>
      <c r="AQ23" s="175" t="str">
        <f t="shared" si="30"/>
        <v/>
      </c>
      <c r="AR23" s="214" t="str">
        <f t="shared" si="31"/>
        <v>2F</v>
      </c>
      <c r="AS23" s="214" t="str">
        <f t="shared" si="32"/>
        <v>1F</v>
      </c>
      <c r="AT23" s="214" t="str">
        <f t="shared" si="33"/>
        <v>1S</v>
      </c>
      <c r="AU23" s="166"/>
      <c r="AV23" s="175"/>
      <c r="AW23" s="176"/>
      <c r="AX23" s="166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 t="s">
        <v>126</v>
      </c>
      <c r="C24" s="164" t="s">
        <v>17</v>
      </c>
      <c r="D24" s="144"/>
      <c r="E24" s="144"/>
      <c r="F24" s="166"/>
      <c r="G24" s="167"/>
      <c r="H24" s="163" t="s">
        <v>16</v>
      </c>
      <c r="I24" s="163" t="s">
        <v>17</v>
      </c>
      <c r="J24" s="179" t="s">
        <v>19</v>
      </c>
      <c r="K24" s="163" t="s">
        <v>17</v>
      </c>
      <c r="L24" s="216" t="s">
        <v>15</v>
      </c>
      <c r="M24" s="169">
        <f t="shared" si="23"/>
        <v>3</v>
      </c>
      <c r="N24" s="170">
        <f t="shared" si="24"/>
        <v>5</v>
      </c>
      <c r="O24" s="170">
        <f t="shared" si="0"/>
        <v>4</v>
      </c>
      <c r="P24" s="170">
        <f t="shared" si="1"/>
        <v>3</v>
      </c>
      <c r="Q24" s="170">
        <f t="shared" si="25"/>
        <v>12</v>
      </c>
      <c r="R24" s="109" t="str">
        <f t="shared" si="2"/>
        <v/>
      </c>
      <c r="S24" s="109">
        <f t="shared" si="3"/>
        <v>1</v>
      </c>
      <c r="T24" s="109">
        <f t="shared" si="4"/>
        <v>1</v>
      </c>
      <c r="U24" s="109" t="str">
        <f t="shared" si="5"/>
        <v/>
      </c>
      <c r="V24" s="109">
        <f t="shared" si="6"/>
        <v>1</v>
      </c>
      <c r="W24" s="109">
        <f t="shared" si="7"/>
        <v>1</v>
      </c>
      <c r="X24" s="109">
        <f t="shared" si="8"/>
        <v>4</v>
      </c>
      <c r="Y24" s="171" t="b">
        <f t="shared" si="9"/>
        <v>0</v>
      </c>
      <c r="Z24" s="171" t="b">
        <f t="shared" si="10"/>
        <v>0</v>
      </c>
      <c r="AA24" s="171">
        <f t="shared" si="11"/>
        <v>0.8</v>
      </c>
      <c r="AB24" s="171" t="b">
        <f t="shared" si="12"/>
        <v>0</v>
      </c>
      <c r="AC24" s="171" t="b">
        <f t="shared" si="13"/>
        <v>0</v>
      </c>
      <c r="AD24" s="171" t="b">
        <f t="shared" si="26"/>
        <v>0</v>
      </c>
      <c r="AE24" s="171" t="b">
        <f t="shared" si="14"/>
        <v>0</v>
      </c>
      <c r="AF24" s="171" t="b">
        <f t="shared" si="15"/>
        <v>0</v>
      </c>
      <c r="AG24" s="171" t="b">
        <f t="shared" si="16"/>
        <v>0</v>
      </c>
      <c r="AH24" s="171" t="b">
        <f t="shared" si="17"/>
        <v>0</v>
      </c>
      <c r="AI24" s="177">
        <f t="shared" si="18"/>
        <v>5</v>
      </c>
      <c r="AJ24" s="178">
        <f t="shared" si="19"/>
        <v>0.8</v>
      </c>
      <c r="AK24" s="174" t="str">
        <f t="shared" si="27"/>
        <v>TL/Havo</v>
      </c>
      <c r="AL24" s="175">
        <f t="shared" si="28"/>
        <v>8</v>
      </c>
      <c r="AM24" s="176">
        <f t="shared" si="29"/>
        <v>0</v>
      </c>
      <c r="AN24" s="156" t="str">
        <f t="shared" si="20"/>
        <v/>
      </c>
      <c r="AO24" s="157" t="str">
        <f t="shared" si="21"/>
        <v/>
      </c>
      <c r="AP24" s="145"/>
      <c r="AQ24" s="175" t="str">
        <f t="shared" si="30"/>
        <v/>
      </c>
      <c r="AR24" s="214" t="str">
        <f t="shared" si="31"/>
        <v>2F</v>
      </c>
      <c r="AS24" s="214" t="str">
        <f t="shared" si="32"/>
        <v>1F</v>
      </c>
      <c r="AT24" s="214" t="str">
        <f t="shared" si="33"/>
        <v>1S</v>
      </c>
      <c r="AU24" s="166"/>
      <c r="AV24" s="175"/>
      <c r="AW24" s="176"/>
      <c r="AX24" s="166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 t="s">
        <v>127</v>
      </c>
      <c r="C25" s="164" t="s">
        <v>17</v>
      </c>
      <c r="D25" s="145"/>
      <c r="E25" s="145"/>
      <c r="F25" s="166"/>
      <c r="G25" s="180"/>
      <c r="H25" s="163" t="s">
        <v>17</v>
      </c>
      <c r="I25" s="163" t="s">
        <v>15</v>
      </c>
      <c r="J25" s="179" t="s">
        <v>15</v>
      </c>
      <c r="K25" s="163" t="s">
        <v>16</v>
      </c>
      <c r="L25" s="216" t="s">
        <v>15</v>
      </c>
      <c r="M25" s="169">
        <f t="shared" si="23"/>
        <v>3</v>
      </c>
      <c r="N25" s="170">
        <f t="shared" si="24"/>
        <v>5</v>
      </c>
      <c r="O25" s="170">
        <f t="shared" si="0"/>
        <v>3</v>
      </c>
      <c r="P25" s="170">
        <f t="shared" si="1"/>
        <v>5</v>
      </c>
      <c r="Q25" s="170">
        <f t="shared" si="25"/>
        <v>13</v>
      </c>
      <c r="R25" s="109" t="str">
        <f t="shared" si="2"/>
        <v/>
      </c>
      <c r="S25" s="109">
        <f t="shared" si="3"/>
        <v>1</v>
      </c>
      <c r="T25" s="109">
        <f t="shared" si="4"/>
        <v>1</v>
      </c>
      <c r="U25" s="109">
        <f t="shared" si="5"/>
        <v>1</v>
      </c>
      <c r="V25" s="109">
        <f t="shared" si="6"/>
        <v>1</v>
      </c>
      <c r="W25" s="109">
        <f t="shared" si="7"/>
        <v>1</v>
      </c>
      <c r="X25" s="109">
        <f t="shared" si="8"/>
        <v>5</v>
      </c>
      <c r="Y25" s="171" t="b">
        <f t="shared" si="9"/>
        <v>0</v>
      </c>
      <c r="Z25" s="171" t="b">
        <f t="shared" si="10"/>
        <v>0</v>
      </c>
      <c r="AA25" s="171">
        <f t="shared" si="11"/>
        <v>1</v>
      </c>
      <c r="AB25" s="171" t="b">
        <f t="shared" si="12"/>
        <v>0</v>
      </c>
      <c r="AC25" s="171" t="b">
        <f t="shared" si="13"/>
        <v>0</v>
      </c>
      <c r="AD25" s="171" t="b">
        <f t="shared" si="26"/>
        <v>0</v>
      </c>
      <c r="AE25" s="171" t="b">
        <f t="shared" si="14"/>
        <v>0</v>
      </c>
      <c r="AF25" s="171" t="b">
        <f t="shared" si="15"/>
        <v>0</v>
      </c>
      <c r="AG25" s="171" t="b">
        <f t="shared" si="16"/>
        <v>0</v>
      </c>
      <c r="AH25" s="171" t="b">
        <f t="shared" si="17"/>
        <v>0</v>
      </c>
      <c r="AI25" s="177">
        <f t="shared" si="18"/>
        <v>5</v>
      </c>
      <c r="AJ25" s="178">
        <f t="shared" si="19"/>
        <v>1</v>
      </c>
      <c r="AK25" s="174" t="str">
        <f t="shared" si="27"/>
        <v>Havo</v>
      </c>
      <c r="AL25" s="175">
        <f t="shared" si="28"/>
        <v>9</v>
      </c>
      <c r="AM25" s="176">
        <f t="shared" si="29"/>
        <v>0</v>
      </c>
      <c r="AN25" s="156" t="str">
        <f t="shared" si="20"/>
        <v/>
      </c>
      <c r="AO25" s="157" t="str">
        <f t="shared" si="21"/>
        <v/>
      </c>
      <c r="AP25" s="145"/>
      <c r="AQ25" s="175" t="str">
        <f t="shared" si="30"/>
        <v/>
      </c>
      <c r="AR25" s="214" t="str">
        <f t="shared" si="31"/>
        <v>1F</v>
      </c>
      <c r="AS25" s="214" t="str">
        <f t="shared" si="32"/>
        <v>2F</v>
      </c>
      <c r="AT25" s="214" t="str">
        <f t="shared" si="33"/>
        <v>1S</v>
      </c>
      <c r="AU25" s="166"/>
      <c r="AV25" s="17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6">
        <f t="shared" ref="AW25:AW53" si="36">IF(AV25="",0,IF(AV25&lt;AQ25,0,IF(AV25&gt;=AQ25,1)))</f>
        <v>0</v>
      </c>
      <c r="AX25" s="166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 t="s">
        <v>128</v>
      </c>
      <c r="C26" s="164" t="s">
        <v>15</v>
      </c>
      <c r="D26" s="145"/>
      <c r="E26" s="145"/>
      <c r="F26" s="166"/>
      <c r="G26" s="180"/>
      <c r="H26" s="179" t="s">
        <v>15</v>
      </c>
      <c r="I26" s="179" t="s">
        <v>15</v>
      </c>
      <c r="J26" s="179" t="s">
        <v>16</v>
      </c>
      <c r="K26" s="179" t="s">
        <v>15</v>
      </c>
      <c r="L26" s="181" t="s">
        <v>16</v>
      </c>
      <c r="M26" s="169">
        <f t="shared" si="23"/>
        <v>3</v>
      </c>
      <c r="N26" s="170">
        <f t="shared" si="24"/>
        <v>4</v>
      </c>
      <c r="O26" s="170">
        <f t="shared" si="0"/>
        <v>5</v>
      </c>
      <c r="P26" s="170">
        <f t="shared" si="1"/>
        <v>5</v>
      </c>
      <c r="Q26" s="170">
        <f t="shared" si="25"/>
        <v>14</v>
      </c>
      <c r="R26" s="109" t="str">
        <f t="shared" si="2"/>
        <v/>
      </c>
      <c r="S26" s="109">
        <f t="shared" si="3"/>
        <v>1</v>
      </c>
      <c r="T26" s="109">
        <f t="shared" si="4"/>
        <v>1</v>
      </c>
      <c r="U26" s="109" t="str">
        <f t="shared" si="5"/>
        <v/>
      </c>
      <c r="V26" s="109">
        <f t="shared" si="6"/>
        <v>1</v>
      </c>
      <c r="W26" s="109" t="str">
        <f t="shared" si="7"/>
        <v/>
      </c>
      <c r="X26" s="109">
        <f t="shared" si="8"/>
        <v>3</v>
      </c>
      <c r="Y26" s="171">
        <f t="shared" si="9"/>
        <v>0.6</v>
      </c>
      <c r="Z26" s="171" t="b">
        <f t="shared" si="10"/>
        <v>0</v>
      </c>
      <c r="AA26" s="171" t="b">
        <f t="shared" si="11"/>
        <v>0</v>
      </c>
      <c r="AB26" s="171" t="b">
        <f t="shared" si="12"/>
        <v>0</v>
      </c>
      <c r="AC26" s="171" t="b">
        <f t="shared" si="13"/>
        <v>0</v>
      </c>
      <c r="AD26" s="171" t="b">
        <f t="shared" si="26"/>
        <v>0</v>
      </c>
      <c r="AE26" s="171" t="b">
        <f t="shared" si="14"/>
        <v>0</v>
      </c>
      <c r="AF26" s="171" t="b">
        <f t="shared" si="15"/>
        <v>0</v>
      </c>
      <c r="AG26" s="171" t="b">
        <f t="shared" si="16"/>
        <v>0</v>
      </c>
      <c r="AH26" s="171" t="b">
        <f t="shared" si="17"/>
        <v>0</v>
      </c>
      <c r="AI26" s="177">
        <f t="shared" si="18"/>
        <v>5</v>
      </c>
      <c r="AJ26" s="178">
        <f t="shared" si="19"/>
        <v>0.6</v>
      </c>
      <c r="AK26" s="174" t="str">
        <f t="shared" si="27"/>
        <v>Havo/Vwo</v>
      </c>
      <c r="AL26" s="175">
        <f t="shared" si="28"/>
        <v>10</v>
      </c>
      <c r="AM26" s="176">
        <f t="shared" si="29"/>
        <v>0</v>
      </c>
      <c r="AN26" s="156" t="str">
        <f t="shared" si="20"/>
        <v/>
      </c>
      <c r="AO26" s="157" t="str">
        <f t="shared" si="21"/>
        <v/>
      </c>
      <c r="AP26" s="145"/>
      <c r="AQ26" s="175" t="str">
        <f t="shared" si="30"/>
        <v/>
      </c>
      <c r="AR26" s="214" t="str">
        <f t="shared" si="31"/>
        <v>2F</v>
      </c>
      <c r="AS26" s="214" t="str">
        <f t="shared" si="32"/>
        <v>2F</v>
      </c>
      <c r="AT26" s="214" t="str">
        <f t="shared" si="33"/>
        <v>1S</v>
      </c>
      <c r="AU26" s="166"/>
      <c r="AV26" s="175" t="str">
        <f t="shared" si="35"/>
        <v/>
      </c>
      <c r="AW26" s="176">
        <f t="shared" si="36"/>
        <v>0</v>
      </c>
      <c r="AX26" s="166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 t="s">
        <v>129</v>
      </c>
      <c r="C27" s="164" t="s">
        <v>16</v>
      </c>
      <c r="D27" s="145"/>
      <c r="E27" s="145"/>
      <c r="F27" s="166"/>
      <c r="G27" s="180"/>
      <c r="H27" s="163" t="s">
        <v>15</v>
      </c>
      <c r="I27" s="163" t="s">
        <v>16</v>
      </c>
      <c r="J27" s="179" t="s">
        <v>16</v>
      </c>
      <c r="K27" s="163" t="s">
        <v>17</v>
      </c>
      <c r="L27" s="168" t="s">
        <v>17</v>
      </c>
      <c r="M27" s="169">
        <f t="shared" si="23"/>
        <v>3</v>
      </c>
      <c r="N27" s="170">
        <f t="shared" si="24"/>
        <v>3</v>
      </c>
      <c r="O27" s="170">
        <f t="shared" si="0"/>
        <v>5</v>
      </c>
      <c r="P27" s="170">
        <f t="shared" si="1"/>
        <v>4</v>
      </c>
      <c r="Q27" s="170">
        <f t="shared" si="25"/>
        <v>12</v>
      </c>
      <c r="R27" s="109" t="str">
        <f t="shared" si="2"/>
        <v/>
      </c>
      <c r="S27" s="109">
        <f t="shared" si="3"/>
        <v>1</v>
      </c>
      <c r="T27" s="109">
        <f t="shared" si="4"/>
        <v>1</v>
      </c>
      <c r="U27" s="109">
        <f t="shared" si="5"/>
        <v>1</v>
      </c>
      <c r="V27" s="109" t="str">
        <f t="shared" si="6"/>
        <v/>
      </c>
      <c r="W27" s="109" t="str">
        <f t="shared" si="7"/>
        <v/>
      </c>
      <c r="X27" s="109">
        <f t="shared" si="8"/>
        <v>3</v>
      </c>
      <c r="Y27" s="171" t="b">
        <f t="shared" si="9"/>
        <v>0</v>
      </c>
      <c r="Z27" s="171">
        <f t="shared" si="10"/>
        <v>0.6</v>
      </c>
      <c r="AA27" s="171" t="b">
        <f t="shared" si="11"/>
        <v>0</v>
      </c>
      <c r="AB27" s="171" t="b">
        <f t="shared" si="12"/>
        <v>0</v>
      </c>
      <c r="AC27" s="171" t="b">
        <f t="shared" si="13"/>
        <v>0</v>
      </c>
      <c r="AD27" s="171" t="b">
        <f t="shared" si="26"/>
        <v>0</v>
      </c>
      <c r="AE27" s="171" t="b">
        <f t="shared" si="14"/>
        <v>0</v>
      </c>
      <c r="AF27" s="171" t="b">
        <f t="shared" si="15"/>
        <v>0</v>
      </c>
      <c r="AG27" s="171" t="b">
        <f t="shared" si="16"/>
        <v>0</v>
      </c>
      <c r="AH27" s="171" t="b">
        <f t="shared" si="17"/>
        <v>0</v>
      </c>
      <c r="AI27" s="177">
        <f t="shared" si="18"/>
        <v>5</v>
      </c>
      <c r="AJ27" s="178">
        <f t="shared" si="19"/>
        <v>0.6</v>
      </c>
      <c r="AK27" s="174" t="str">
        <f t="shared" si="27"/>
        <v>TL/Havo</v>
      </c>
      <c r="AL27" s="175">
        <f t="shared" si="28"/>
        <v>8</v>
      </c>
      <c r="AM27" s="176">
        <f t="shared" si="29"/>
        <v>0</v>
      </c>
      <c r="AN27" s="156" t="str">
        <f t="shared" si="20"/>
        <v/>
      </c>
      <c r="AO27" s="157" t="str">
        <f t="shared" si="21"/>
        <v/>
      </c>
      <c r="AP27" s="145"/>
      <c r="AQ27" s="175" t="str">
        <f t="shared" si="30"/>
        <v/>
      </c>
      <c r="AR27" s="214" t="str">
        <f t="shared" si="31"/>
        <v>2F</v>
      </c>
      <c r="AS27" s="214" t="str">
        <f t="shared" si="32"/>
        <v>2F</v>
      </c>
      <c r="AT27" s="214" t="str">
        <f t="shared" si="33"/>
        <v>1F</v>
      </c>
      <c r="AU27" s="166"/>
      <c r="AV27" s="175" t="str">
        <f t="shared" si="35"/>
        <v/>
      </c>
      <c r="AW27" s="176">
        <f t="shared" si="36"/>
        <v>0</v>
      </c>
      <c r="AX27" s="166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 t="s">
        <v>130</v>
      </c>
      <c r="C28" s="164" t="s">
        <v>17</v>
      </c>
      <c r="D28" s="145"/>
      <c r="E28" s="145"/>
      <c r="F28" s="166"/>
      <c r="G28" s="180"/>
      <c r="H28" s="179" t="s">
        <v>17</v>
      </c>
      <c r="I28" s="179" t="s">
        <v>17</v>
      </c>
      <c r="J28" s="179" t="s">
        <v>18</v>
      </c>
      <c r="K28" s="179" t="s">
        <v>17</v>
      </c>
      <c r="L28" s="181" t="s">
        <v>19</v>
      </c>
      <c r="M28" s="169">
        <f t="shared" si="23"/>
        <v>3</v>
      </c>
      <c r="N28" s="170">
        <f t="shared" si="24"/>
        <v>1</v>
      </c>
      <c r="O28" s="170">
        <f t="shared" si="0"/>
        <v>3</v>
      </c>
      <c r="P28" s="170">
        <f t="shared" si="1"/>
        <v>3</v>
      </c>
      <c r="Q28" s="170">
        <f t="shared" si="25"/>
        <v>7</v>
      </c>
      <c r="R28" s="109" t="str">
        <f t="shared" si="2"/>
        <v/>
      </c>
      <c r="S28" s="109">
        <f t="shared" si="3"/>
        <v>1</v>
      </c>
      <c r="T28" s="109">
        <f t="shared" si="4"/>
        <v>1</v>
      </c>
      <c r="U28" s="109" t="str">
        <f t="shared" si="5"/>
        <v/>
      </c>
      <c r="V28" s="109">
        <f t="shared" si="6"/>
        <v>1</v>
      </c>
      <c r="W28" s="109" t="str">
        <f t="shared" si="7"/>
        <v/>
      </c>
      <c r="X28" s="109">
        <f t="shared" si="8"/>
        <v>3</v>
      </c>
      <c r="Y28" s="171" t="b">
        <f t="shared" si="9"/>
        <v>0</v>
      </c>
      <c r="Z28" s="171" t="b">
        <f t="shared" si="10"/>
        <v>0</v>
      </c>
      <c r="AA28" s="171">
        <f t="shared" si="11"/>
        <v>0.6</v>
      </c>
      <c r="AB28" s="171" t="b">
        <f t="shared" si="12"/>
        <v>0</v>
      </c>
      <c r="AC28" s="171" t="b">
        <f t="shared" si="13"/>
        <v>0</v>
      </c>
      <c r="AD28" s="171" t="b">
        <f t="shared" si="26"/>
        <v>0</v>
      </c>
      <c r="AE28" s="171" t="b">
        <f t="shared" si="14"/>
        <v>0</v>
      </c>
      <c r="AF28" s="171" t="b">
        <f t="shared" si="15"/>
        <v>0</v>
      </c>
      <c r="AG28" s="171" t="b">
        <f t="shared" si="16"/>
        <v>0</v>
      </c>
      <c r="AH28" s="171" t="b">
        <f t="shared" si="17"/>
        <v>0</v>
      </c>
      <c r="AI28" s="177">
        <f t="shared" si="18"/>
        <v>5</v>
      </c>
      <c r="AJ28" s="178">
        <f t="shared" si="19"/>
        <v>0.6</v>
      </c>
      <c r="AK28" s="174" t="str">
        <f t="shared" si="27"/>
        <v>BBL/Kader</v>
      </c>
      <c r="AL28" s="175">
        <f t="shared" si="28"/>
        <v>4</v>
      </c>
      <c r="AM28" s="176">
        <f t="shared" si="29"/>
        <v>0</v>
      </c>
      <c r="AN28" s="156" t="str">
        <f t="shared" si="20"/>
        <v/>
      </c>
      <c r="AO28" s="157" t="str">
        <f t="shared" si="21"/>
        <v/>
      </c>
      <c r="AP28" s="145"/>
      <c r="AQ28" s="175" t="str">
        <f t="shared" si="30"/>
        <v/>
      </c>
      <c r="AR28" s="214" t="str">
        <f t="shared" si="31"/>
        <v>1F</v>
      </c>
      <c r="AS28" s="214" t="str">
        <f t="shared" si="32"/>
        <v>1F</v>
      </c>
      <c r="AT28" s="214" t="str">
        <f t="shared" si="33"/>
        <v>&lt;1F</v>
      </c>
      <c r="AU28" s="166"/>
      <c r="AV28" s="175" t="str">
        <f t="shared" si="35"/>
        <v/>
      </c>
      <c r="AW28" s="176">
        <f t="shared" si="36"/>
        <v>0</v>
      </c>
      <c r="AX28" s="166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 t="s">
        <v>131</v>
      </c>
      <c r="C29" s="164" t="s">
        <v>17</v>
      </c>
      <c r="D29" s="145"/>
      <c r="E29" s="145"/>
      <c r="F29" s="166"/>
      <c r="G29" s="180"/>
      <c r="H29" s="179" t="s">
        <v>18</v>
      </c>
      <c r="I29" s="179" t="s">
        <v>16</v>
      </c>
      <c r="J29" s="179" t="s">
        <v>18</v>
      </c>
      <c r="K29" s="179" t="s">
        <v>16</v>
      </c>
      <c r="L29" s="181" t="s">
        <v>17</v>
      </c>
      <c r="M29" s="169">
        <f t="shared" si="23"/>
        <v>3</v>
      </c>
      <c r="N29" s="170">
        <f t="shared" si="24"/>
        <v>3</v>
      </c>
      <c r="O29" s="170">
        <f t="shared" si="0"/>
        <v>2</v>
      </c>
      <c r="P29" s="170">
        <f t="shared" si="1"/>
        <v>4</v>
      </c>
      <c r="Q29" s="170">
        <f t="shared" si="25"/>
        <v>9</v>
      </c>
      <c r="R29" s="109" t="str">
        <f t="shared" si="2"/>
        <v/>
      </c>
      <c r="S29" s="109" t="str">
        <f t="shared" si="3"/>
        <v/>
      </c>
      <c r="T29" s="109">
        <f t="shared" si="4"/>
        <v>1</v>
      </c>
      <c r="U29" s="109" t="str">
        <f t="shared" si="5"/>
        <v/>
      </c>
      <c r="V29" s="109">
        <f t="shared" si="6"/>
        <v>1</v>
      </c>
      <c r="W29" s="109">
        <f t="shared" si="7"/>
        <v>1</v>
      </c>
      <c r="X29" s="109">
        <f t="shared" si="8"/>
        <v>3</v>
      </c>
      <c r="Y29" s="171" t="b">
        <f t="shared" si="9"/>
        <v>0</v>
      </c>
      <c r="Z29" s="171" t="b">
        <f t="shared" si="10"/>
        <v>0</v>
      </c>
      <c r="AA29" s="171">
        <f t="shared" si="11"/>
        <v>0.6</v>
      </c>
      <c r="AB29" s="171" t="b">
        <f t="shared" si="12"/>
        <v>0</v>
      </c>
      <c r="AC29" s="171" t="b">
        <f t="shared" si="13"/>
        <v>0</v>
      </c>
      <c r="AD29" s="171" t="b">
        <f t="shared" si="26"/>
        <v>0</v>
      </c>
      <c r="AE29" s="171" t="b">
        <f t="shared" si="14"/>
        <v>0</v>
      </c>
      <c r="AF29" s="171" t="b">
        <f t="shared" si="15"/>
        <v>0</v>
      </c>
      <c r="AG29" s="171" t="b">
        <f t="shared" si="16"/>
        <v>0</v>
      </c>
      <c r="AH29" s="171" t="b">
        <f t="shared" si="17"/>
        <v>0</v>
      </c>
      <c r="AI29" s="177">
        <f t="shared" si="18"/>
        <v>5</v>
      </c>
      <c r="AJ29" s="178">
        <f t="shared" si="19"/>
        <v>0.6</v>
      </c>
      <c r="AK29" s="174" t="str">
        <f t="shared" si="27"/>
        <v>Kader</v>
      </c>
      <c r="AL29" s="175">
        <f t="shared" si="28"/>
        <v>5</v>
      </c>
      <c r="AM29" s="176">
        <f t="shared" si="29"/>
        <v>0</v>
      </c>
      <c r="AN29" s="156" t="str">
        <f t="shared" si="20"/>
        <v/>
      </c>
      <c r="AO29" s="157" t="str">
        <f t="shared" si="21"/>
        <v/>
      </c>
      <c r="AP29" s="145"/>
      <c r="AQ29" s="175" t="str">
        <f t="shared" si="30"/>
        <v/>
      </c>
      <c r="AR29" s="214" t="str">
        <f t="shared" si="31"/>
        <v>1F</v>
      </c>
      <c r="AS29" s="214" t="str">
        <f t="shared" si="32"/>
        <v>2F</v>
      </c>
      <c r="AT29" s="214" t="str">
        <f t="shared" si="33"/>
        <v>1F</v>
      </c>
      <c r="AU29" s="166"/>
      <c r="AV29" s="175" t="str">
        <f t="shared" si="35"/>
        <v/>
      </c>
      <c r="AW29" s="176">
        <f t="shared" si="36"/>
        <v>0</v>
      </c>
      <c r="AX29" s="166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 t="s">
        <v>132</v>
      </c>
      <c r="C30" s="164" t="s">
        <v>17</v>
      </c>
      <c r="D30" s="145"/>
      <c r="E30" s="145"/>
      <c r="F30" s="166"/>
      <c r="G30" s="180"/>
      <c r="H30" s="179" t="s">
        <v>18</v>
      </c>
      <c r="I30" s="179" t="s">
        <v>17</v>
      </c>
      <c r="J30" s="179" t="s">
        <v>17</v>
      </c>
      <c r="K30" s="179" t="s">
        <v>17</v>
      </c>
      <c r="L30" s="181" t="s">
        <v>17</v>
      </c>
      <c r="M30" s="169">
        <f t="shared" si="23"/>
        <v>3</v>
      </c>
      <c r="N30" s="170">
        <f t="shared" si="24"/>
        <v>3</v>
      </c>
      <c r="O30" s="170">
        <f t="shared" si="0"/>
        <v>2</v>
      </c>
      <c r="P30" s="170">
        <f t="shared" si="1"/>
        <v>3</v>
      </c>
      <c r="Q30" s="170">
        <f t="shared" si="25"/>
        <v>8</v>
      </c>
      <c r="R30" s="109" t="str">
        <f t="shared" si="2"/>
        <v/>
      </c>
      <c r="S30" s="109" t="str">
        <f t="shared" si="3"/>
        <v/>
      </c>
      <c r="T30" s="109">
        <f t="shared" si="4"/>
        <v>1</v>
      </c>
      <c r="U30" s="109">
        <f t="shared" si="5"/>
        <v>1</v>
      </c>
      <c r="V30" s="109">
        <f t="shared" si="6"/>
        <v>1</v>
      </c>
      <c r="W30" s="109">
        <f t="shared" si="7"/>
        <v>1</v>
      </c>
      <c r="X30" s="109">
        <f t="shared" si="8"/>
        <v>4</v>
      </c>
      <c r="Y30" s="171" t="b">
        <f t="shared" si="9"/>
        <v>0</v>
      </c>
      <c r="Z30" s="171" t="b">
        <f t="shared" si="10"/>
        <v>0</v>
      </c>
      <c r="AA30" s="171">
        <f t="shared" si="11"/>
        <v>0.8</v>
      </c>
      <c r="AB30" s="171" t="b">
        <f t="shared" si="12"/>
        <v>0</v>
      </c>
      <c r="AC30" s="171" t="b">
        <f t="shared" si="13"/>
        <v>0</v>
      </c>
      <c r="AD30" s="171" t="b">
        <f t="shared" si="26"/>
        <v>0</v>
      </c>
      <c r="AE30" s="171" t="b">
        <f t="shared" si="14"/>
        <v>0</v>
      </c>
      <c r="AF30" s="171" t="b">
        <f t="shared" si="15"/>
        <v>0</v>
      </c>
      <c r="AG30" s="171" t="b">
        <f t="shared" si="16"/>
        <v>0</v>
      </c>
      <c r="AH30" s="171" t="b">
        <f t="shared" si="17"/>
        <v>0</v>
      </c>
      <c r="AI30" s="177">
        <f t="shared" si="18"/>
        <v>5</v>
      </c>
      <c r="AJ30" s="178">
        <f t="shared" si="19"/>
        <v>0.8</v>
      </c>
      <c r="AK30" s="174" t="str">
        <f t="shared" si="27"/>
        <v>BBL/Kader</v>
      </c>
      <c r="AL30" s="175">
        <f t="shared" si="28"/>
        <v>4</v>
      </c>
      <c r="AM30" s="176">
        <f t="shared" si="29"/>
        <v>0</v>
      </c>
      <c r="AN30" s="156" t="str">
        <f t="shared" si="20"/>
        <v/>
      </c>
      <c r="AO30" s="157" t="str">
        <f t="shared" si="21"/>
        <v/>
      </c>
      <c r="AP30" s="145"/>
      <c r="AQ30" s="175" t="str">
        <f t="shared" si="30"/>
        <v/>
      </c>
      <c r="AR30" s="214" t="str">
        <f t="shared" si="31"/>
        <v>1F</v>
      </c>
      <c r="AS30" s="214" t="str">
        <f t="shared" si="32"/>
        <v>1F</v>
      </c>
      <c r="AT30" s="214" t="str">
        <f t="shared" si="33"/>
        <v>1F</v>
      </c>
      <c r="AU30" s="166"/>
      <c r="AV30" s="175" t="str">
        <f t="shared" si="35"/>
        <v/>
      </c>
      <c r="AW30" s="176">
        <f t="shared" si="36"/>
        <v>0</v>
      </c>
      <c r="AX30" s="166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 t="s">
        <v>133</v>
      </c>
      <c r="C31" s="164" t="s">
        <v>17</v>
      </c>
      <c r="D31" s="145"/>
      <c r="E31" s="145"/>
      <c r="F31" s="166"/>
      <c r="G31" s="180"/>
      <c r="H31" s="179" t="s">
        <v>18</v>
      </c>
      <c r="I31" s="179" t="s">
        <v>17</v>
      </c>
      <c r="J31" s="179" t="s">
        <v>16</v>
      </c>
      <c r="K31" s="179" t="s">
        <v>16</v>
      </c>
      <c r="L31" s="181" t="s">
        <v>17</v>
      </c>
      <c r="M31" s="169">
        <f t="shared" si="23"/>
        <v>3</v>
      </c>
      <c r="N31" s="170">
        <f t="shared" si="24"/>
        <v>3</v>
      </c>
      <c r="O31" s="170">
        <f t="shared" si="0"/>
        <v>2</v>
      </c>
      <c r="P31" s="170">
        <f t="shared" si="1"/>
        <v>3</v>
      </c>
      <c r="Q31" s="170">
        <f t="shared" si="25"/>
        <v>8</v>
      </c>
      <c r="R31" s="109" t="str">
        <f t="shared" si="2"/>
        <v/>
      </c>
      <c r="S31" s="109" t="str">
        <f t="shared" si="3"/>
        <v/>
      </c>
      <c r="T31" s="109">
        <f t="shared" si="4"/>
        <v>1</v>
      </c>
      <c r="U31" s="109">
        <f t="shared" si="5"/>
        <v>1</v>
      </c>
      <c r="V31" s="109">
        <f t="shared" si="6"/>
        <v>1</v>
      </c>
      <c r="W31" s="109">
        <f t="shared" si="7"/>
        <v>1</v>
      </c>
      <c r="X31" s="109">
        <f t="shared" si="8"/>
        <v>4</v>
      </c>
      <c r="Y31" s="171" t="b">
        <f t="shared" si="9"/>
        <v>0</v>
      </c>
      <c r="Z31" s="171" t="b">
        <f t="shared" si="10"/>
        <v>0</v>
      </c>
      <c r="AA31" s="171">
        <f t="shared" si="11"/>
        <v>0.8</v>
      </c>
      <c r="AB31" s="171" t="b">
        <f t="shared" si="12"/>
        <v>0</v>
      </c>
      <c r="AC31" s="171" t="b">
        <f t="shared" si="13"/>
        <v>0</v>
      </c>
      <c r="AD31" s="171" t="b">
        <f t="shared" si="26"/>
        <v>0</v>
      </c>
      <c r="AE31" s="171" t="b">
        <f t="shared" si="14"/>
        <v>0</v>
      </c>
      <c r="AF31" s="171" t="b">
        <f t="shared" si="15"/>
        <v>0</v>
      </c>
      <c r="AG31" s="171" t="b">
        <f t="shared" si="16"/>
        <v>0</v>
      </c>
      <c r="AH31" s="171" t="b">
        <f t="shared" si="17"/>
        <v>0</v>
      </c>
      <c r="AI31" s="177">
        <f t="shared" si="18"/>
        <v>5</v>
      </c>
      <c r="AJ31" s="178">
        <f t="shared" si="19"/>
        <v>0.8</v>
      </c>
      <c r="AK31" s="174" t="str">
        <f t="shared" si="27"/>
        <v>BBL/Kader</v>
      </c>
      <c r="AL31" s="175">
        <f t="shared" si="28"/>
        <v>4</v>
      </c>
      <c r="AM31" s="176">
        <f t="shared" si="29"/>
        <v>0</v>
      </c>
      <c r="AN31" s="156" t="str">
        <f t="shared" si="20"/>
        <v/>
      </c>
      <c r="AO31" s="157" t="str">
        <f t="shared" si="21"/>
        <v/>
      </c>
      <c r="AP31" s="145"/>
      <c r="AQ31" s="175" t="str">
        <f t="shared" si="30"/>
        <v/>
      </c>
      <c r="AR31" s="214" t="str">
        <f t="shared" si="31"/>
        <v>1F</v>
      </c>
      <c r="AS31" s="214" t="str">
        <f t="shared" si="32"/>
        <v>1F</v>
      </c>
      <c r="AT31" s="214" t="str">
        <f t="shared" si="33"/>
        <v>1F</v>
      </c>
      <c r="AU31" s="166"/>
      <c r="AV31" s="175" t="str">
        <f t="shared" si="35"/>
        <v/>
      </c>
      <c r="AW31" s="176">
        <f t="shared" si="36"/>
        <v>0</v>
      </c>
      <c r="AX31" s="166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 t="s">
        <v>134</v>
      </c>
      <c r="C32" s="164" t="s">
        <v>16</v>
      </c>
      <c r="D32" s="145"/>
      <c r="E32" s="145"/>
      <c r="F32" s="166"/>
      <c r="G32" s="180"/>
      <c r="H32" s="179" t="s">
        <v>18</v>
      </c>
      <c r="I32" s="179" t="s">
        <v>16</v>
      </c>
      <c r="J32" s="179" t="s">
        <v>17</v>
      </c>
      <c r="K32" s="179" t="s">
        <v>15</v>
      </c>
      <c r="L32" s="181" t="s">
        <v>16</v>
      </c>
      <c r="M32" s="169">
        <f t="shared" si="23"/>
        <v>3</v>
      </c>
      <c r="N32" s="170">
        <f t="shared" si="24"/>
        <v>4</v>
      </c>
      <c r="O32" s="170">
        <f t="shared" si="0"/>
        <v>2</v>
      </c>
      <c r="P32" s="170">
        <f t="shared" si="1"/>
        <v>4</v>
      </c>
      <c r="Q32" s="170">
        <f t="shared" si="25"/>
        <v>10</v>
      </c>
      <c r="R32" s="109" t="str">
        <f t="shared" si="2"/>
        <v/>
      </c>
      <c r="S32" s="109" t="str">
        <f t="shared" si="3"/>
        <v/>
      </c>
      <c r="T32" s="109">
        <f t="shared" si="4"/>
        <v>1</v>
      </c>
      <c r="U32" s="109" t="str">
        <f t="shared" si="5"/>
        <v/>
      </c>
      <c r="V32" s="109">
        <f t="shared" si="6"/>
        <v>1</v>
      </c>
      <c r="W32" s="109">
        <f t="shared" si="7"/>
        <v>1</v>
      </c>
      <c r="X32" s="109">
        <f t="shared" si="8"/>
        <v>3</v>
      </c>
      <c r="Y32" s="171" t="b">
        <f t="shared" si="9"/>
        <v>0</v>
      </c>
      <c r="Z32" s="171">
        <f t="shared" si="10"/>
        <v>0.6</v>
      </c>
      <c r="AA32" s="171" t="b">
        <f t="shared" si="11"/>
        <v>0</v>
      </c>
      <c r="AB32" s="171" t="b">
        <f t="shared" si="12"/>
        <v>0</v>
      </c>
      <c r="AC32" s="171" t="b">
        <f t="shared" si="13"/>
        <v>0</v>
      </c>
      <c r="AD32" s="171" t="b">
        <f t="shared" si="26"/>
        <v>0</v>
      </c>
      <c r="AE32" s="171" t="b">
        <f t="shared" si="14"/>
        <v>0</v>
      </c>
      <c r="AF32" s="171" t="b">
        <f t="shared" si="15"/>
        <v>0</v>
      </c>
      <c r="AG32" s="171" t="b">
        <f t="shared" si="16"/>
        <v>0</v>
      </c>
      <c r="AH32" s="171" t="b">
        <f t="shared" si="17"/>
        <v>0</v>
      </c>
      <c r="AI32" s="177">
        <f t="shared" si="18"/>
        <v>5</v>
      </c>
      <c r="AJ32" s="178">
        <f t="shared" si="19"/>
        <v>0.6</v>
      </c>
      <c r="AK32" s="174" t="str">
        <f t="shared" si="27"/>
        <v>Kader/TL</v>
      </c>
      <c r="AL32" s="175">
        <f t="shared" si="28"/>
        <v>6</v>
      </c>
      <c r="AM32" s="176">
        <f t="shared" si="29"/>
        <v>0</v>
      </c>
      <c r="AN32" s="156" t="str">
        <f t="shared" si="20"/>
        <v/>
      </c>
      <c r="AO32" s="157" t="str">
        <f t="shared" si="21"/>
        <v/>
      </c>
      <c r="AP32" s="145"/>
      <c r="AQ32" s="175" t="str">
        <f t="shared" si="30"/>
        <v/>
      </c>
      <c r="AR32" s="214" t="str">
        <f t="shared" si="31"/>
        <v>1F</v>
      </c>
      <c r="AS32" s="214" t="str">
        <f t="shared" si="32"/>
        <v>2F</v>
      </c>
      <c r="AT32" s="214" t="str">
        <f t="shared" si="33"/>
        <v>1S</v>
      </c>
      <c r="AU32" s="166"/>
      <c r="AV32" s="175" t="str">
        <f t="shared" si="35"/>
        <v/>
      </c>
      <c r="AW32" s="176">
        <f t="shared" si="36"/>
        <v>0</v>
      </c>
      <c r="AX32" s="166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 t="s">
        <v>135</v>
      </c>
      <c r="C33" s="164" t="s">
        <v>17</v>
      </c>
      <c r="D33" s="145"/>
      <c r="E33" s="145"/>
      <c r="F33" s="166"/>
      <c r="G33" s="180"/>
      <c r="H33" s="179" t="s">
        <v>17</v>
      </c>
      <c r="I33" s="179" t="s">
        <v>15</v>
      </c>
      <c r="J33" s="179" t="s">
        <v>17</v>
      </c>
      <c r="K33" s="179" t="s">
        <v>16</v>
      </c>
      <c r="L33" s="181" t="s">
        <v>17</v>
      </c>
      <c r="M33" s="169">
        <f t="shared" si="23"/>
        <v>3</v>
      </c>
      <c r="N33" s="170">
        <f t="shared" si="24"/>
        <v>3</v>
      </c>
      <c r="O33" s="170">
        <f t="shared" si="0"/>
        <v>3</v>
      </c>
      <c r="P33" s="170">
        <f t="shared" si="1"/>
        <v>5</v>
      </c>
      <c r="Q33" s="170">
        <f t="shared" si="25"/>
        <v>11</v>
      </c>
      <c r="R33" s="109" t="str">
        <f t="shared" si="2"/>
        <v/>
      </c>
      <c r="S33" s="109">
        <f t="shared" si="3"/>
        <v>1</v>
      </c>
      <c r="T33" s="109">
        <f t="shared" si="4"/>
        <v>1</v>
      </c>
      <c r="U33" s="109">
        <f t="shared" si="5"/>
        <v>1</v>
      </c>
      <c r="V33" s="109">
        <f t="shared" si="6"/>
        <v>1</v>
      </c>
      <c r="W33" s="109">
        <f t="shared" si="7"/>
        <v>1</v>
      </c>
      <c r="X33" s="109">
        <f t="shared" si="8"/>
        <v>5</v>
      </c>
      <c r="Y33" s="171" t="b">
        <f t="shared" si="9"/>
        <v>0</v>
      </c>
      <c r="Z33" s="171" t="b">
        <f t="shared" si="10"/>
        <v>0</v>
      </c>
      <c r="AA33" s="171">
        <f t="shared" si="11"/>
        <v>1</v>
      </c>
      <c r="AB33" s="171" t="b">
        <f t="shared" si="12"/>
        <v>0</v>
      </c>
      <c r="AC33" s="171" t="b">
        <f t="shared" si="13"/>
        <v>0</v>
      </c>
      <c r="AD33" s="171" t="b">
        <f t="shared" si="26"/>
        <v>0</v>
      </c>
      <c r="AE33" s="171" t="b">
        <f t="shared" si="14"/>
        <v>0</v>
      </c>
      <c r="AF33" s="171" t="b">
        <f t="shared" si="15"/>
        <v>0</v>
      </c>
      <c r="AG33" s="171" t="b">
        <f t="shared" si="16"/>
        <v>0</v>
      </c>
      <c r="AH33" s="171" t="b">
        <f t="shared" si="17"/>
        <v>0</v>
      </c>
      <c r="AI33" s="177">
        <f t="shared" si="18"/>
        <v>5</v>
      </c>
      <c r="AJ33" s="178">
        <f t="shared" si="19"/>
        <v>1</v>
      </c>
      <c r="AK33" s="174" t="str">
        <f t="shared" si="27"/>
        <v>TL</v>
      </c>
      <c r="AL33" s="175">
        <f t="shared" si="28"/>
        <v>7</v>
      </c>
      <c r="AM33" s="176">
        <f t="shared" si="29"/>
        <v>0</v>
      </c>
      <c r="AN33" s="156" t="str">
        <f t="shared" si="20"/>
        <v/>
      </c>
      <c r="AO33" s="157" t="str">
        <f t="shared" si="21"/>
        <v/>
      </c>
      <c r="AP33" s="145"/>
      <c r="AQ33" s="175" t="str">
        <f t="shared" si="30"/>
        <v/>
      </c>
      <c r="AR33" s="214" t="str">
        <f t="shared" si="31"/>
        <v>1F</v>
      </c>
      <c r="AS33" s="214" t="str">
        <f t="shared" si="32"/>
        <v>2F</v>
      </c>
      <c r="AT33" s="214" t="str">
        <f t="shared" si="33"/>
        <v>1F</v>
      </c>
      <c r="AU33" s="166"/>
      <c r="AV33" s="175" t="str">
        <f t="shared" si="35"/>
        <v/>
      </c>
      <c r="AW33" s="176">
        <f t="shared" si="36"/>
        <v>0</v>
      </c>
      <c r="AX33" s="166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 t="s">
        <v>136</v>
      </c>
      <c r="C34" s="164" t="s">
        <v>17</v>
      </c>
      <c r="D34" s="145"/>
      <c r="E34" s="145"/>
      <c r="F34" s="166"/>
      <c r="G34" s="180"/>
      <c r="H34" s="179" t="s">
        <v>18</v>
      </c>
      <c r="I34" s="179" t="s">
        <v>16</v>
      </c>
      <c r="J34" s="179" t="s">
        <v>16</v>
      </c>
      <c r="K34" s="179" t="s">
        <v>16</v>
      </c>
      <c r="L34" s="181" t="s">
        <v>18</v>
      </c>
      <c r="M34" s="169">
        <f t="shared" si="23"/>
        <v>3</v>
      </c>
      <c r="N34" s="170">
        <f t="shared" si="24"/>
        <v>2</v>
      </c>
      <c r="O34" s="170">
        <f t="shared" si="0"/>
        <v>2</v>
      </c>
      <c r="P34" s="170">
        <f t="shared" si="1"/>
        <v>4</v>
      </c>
      <c r="Q34" s="170">
        <f t="shared" si="25"/>
        <v>8</v>
      </c>
      <c r="R34" s="109" t="str">
        <f t="shared" si="2"/>
        <v/>
      </c>
      <c r="S34" s="109" t="str">
        <f t="shared" si="3"/>
        <v/>
      </c>
      <c r="T34" s="109">
        <f t="shared" si="4"/>
        <v>1</v>
      </c>
      <c r="U34" s="109">
        <f t="shared" si="5"/>
        <v>1</v>
      </c>
      <c r="V34" s="109">
        <f t="shared" si="6"/>
        <v>1</v>
      </c>
      <c r="W34" s="109" t="str">
        <f t="shared" si="7"/>
        <v/>
      </c>
      <c r="X34" s="109">
        <f t="shared" si="8"/>
        <v>3</v>
      </c>
      <c r="Y34" s="171" t="b">
        <f t="shared" si="9"/>
        <v>0</v>
      </c>
      <c r="Z34" s="171" t="b">
        <f t="shared" si="10"/>
        <v>0</v>
      </c>
      <c r="AA34" s="171">
        <f t="shared" si="11"/>
        <v>0.6</v>
      </c>
      <c r="AB34" s="171" t="b">
        <f t="shared" si="12"/>
        <v>0</v>
      </c>
      <c r="AC34" s="171" t="b">
        <f t="shared" si="13"/>
        <v>0</v>
      </c>
      <c r="AD34" s="171" t="b">
        <f t="shared" si="26"/>
        <v>0</v>
      </c>
      <c r="AE34" s="171" t="b">
        <f t="shared" si="14"/>
        <v>0</v>
      </c>
      <c r="AF34" s="171" t="b">
        <f t="shared" si="15"/>
        <v>0</v>
      </c>
      <c r="AG34" s="171" t="b">
        <f t="shared" si="16"/>
        <v>0</v>
      </c>
      <c r="AH34" s="171" t="b">
        <f t="shared" si="17"/>
        <v>0</v>
      </c>
      <c r="AI34" s="177">
        <f t="shared" si="18"/>
        <v>5</v>
      </c>
      <c r="AJ34" s="178">
        <f t="shared" si="19"/>
        <v>0.6</v>
      </c>
      <c r="AK34" s="174" t="str">
        <f t="shared" si="27"/>
        <v>BBL/Kader</v>
      </c>
      <c r="AL34" s="175">
        <f t="shared" si="28"/>
        <v>4</v>
      </c>
      <c r="AM34" s="176">
        <f t="shared" si="29"/>
        <v>0</v>
      </c>
      <c r="AN34" s="156" t="str">
        <f t="shared" si="20"/>
        <v/>
      </c>
      <c r="AO34" s="157" t="str">
        <f t="shared" si="21"/>
        <v/>
      </c>
      <c r="AP34" s="145"/>
      <c r="AQ34" s="175" t="str">
        <f t="shared" si="30"/>
        <v/>
      </c>
      <c r="AR34" s="214" t="str">
        <f t="shared" si="31"/>
        <v>1F</v>
      </c>
      <c r="AS34" s="214" t="str">
        <f t="shared" si="32"/>
        <v>2F</v>
      </c>
      <c r="AT34" s="214" t="str">
        <f t="shared" si="33"/>
        <v>&lt;1F</v>
      </c>
      <c r="AU34" s="166"/>
      <c r="AV34" s="175" t="str">
        <f t="shared" si="35"/>
        <v/>
      </c>
      <c r="AW34" s="176">
        <f t="shared" si="36"/>
        <v>0</v>
      </c>
      <c r="AX34" s="166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 t="s">
        <v>137</v>
      </c>
      <c r="C35" s="164" t="s">
        <v>17</v>
      </c>
      <c r="D35" s="145"/>
      <c r="E35" s="145"/>
      <c r="F35" s="166"/>
      <c r="G35" s="180"/>
      <c r="H35" s="179" t="s">
        <v>18</v>
      </c>
      <c r="I35" s="179" t="s">
        <v>16</v>
      </c>
      <c r="J35" s="179" t="s">
        <v>18</v>
      </c>
      <c r="K35" s="179" t="s">
        <v>15</v>
      </c>
      <c r="L35" s="216" t="s">
        <v>15</v>
      </c>
      <c r="M35" s="169">
        <f t="shared" si="23"/>
        <v>3</v>
      </c>
      <c r="N35" s="170">
        <f t="shared" si="24"/>
        <v>5</v>
      </c>
      <c r="O35" s="170">
        <f t="shared" si="0"/>
        <v>2</v>
      </c>
      <c r="P35" s="170">
        <f t="shared" si="1"/>
        <v>4</v>
      </c>
      <c r="Q35" s="170">
        <f t="shared" si="25"/>
        <v>11</v>
      </c>
      <c r="R35" s="109" t="str">
        <f t="shared" si="2"/>
        <v/>
      </c>
      <c r="S35" s="109" t="str">
        <f t="shared" si="3"/>
        <v/>
      </c>
      <c r="T35" s="109">
        <f t="shared" si="4"/>
        <v>1</v>
      </c>
      <c r="U35" s="109" t="str">
        <f t="shared" si="5"/>
        <v/>
      </c>
      <c r="V35" s="109">
        <f t="shared" si="6"/>
        <v>1</v>
      </c>
      <c r="W35" s="109">
        <f t="shared" si="7"/>
        <v>1</v>
      </c>
      <c r="X35" s="109">
        <f t="shared" si="8"/>
        <v>3</v>
      </c>
      <c r="Y35" s="171" t="b">
        <f t="shared" si="9"/>
        <v>0</v>
      </c>
      <c r="Z35" s="171" t="b">
        <f t="shared" si="10"/>
        <v>0</v>
      </c>
      <c r="AA35" s="171">
        <f t="shared" si="11"/>
        <v>0.6</v>
      </c>
      <c r="AB35" s="171" t="b">
        <f t="shared" si="12"/>
        <v>0</v>
      </c>
      <c r="AC35" s="171" t="b">
        <f t="shared" si="13"/>
        <v>0</v>
      </c>
      <c r="AD35" s="171" t="b">
        <f t="shared" si="26"/>
        <v>0</v>
      </c>
      <c r="AE35" s="171" t="b">
        <f t="shared" si="14"/>
        <v>0</v>
      </c>
      <c r="AF35" s="171" t="b">
        <f t="shared" si="15"/>
        <v>0</v>
      </c>
      <c r="AG35" s="171" t="b">
        <f t="shared" si="16"/>
        <v>0</v>
      </c>
      <c r="AH35" s="171" t="b">
        <f t="shared" si="17"/>
        <v>0</v>
      </c>
      <c r="AI35" s="177">
        <f t="shared" si="18"/>
        <v>5</v>
      </c>
      <c r="AJ35" s="178">
        <f t="shared" si="19"/>
        <v>0.6</v>
      </c>
      <c r="AK35" s="174" t="str">
        <f t="shared" si="27"/>
        <v>TL</v>
      </c>
      <c r="AL35" s="175">
        <f t="shared" si="28"/>
        <v>7</v>
      </c>
      <c r="AM35" s="176">
        <f t="shared" si="29"/>
        <v>0</v>
      </c>
      <c r="AN35" s="156" t="str">
        <f t="shared" si="20"/>
        <v/>
      </c>
      <c r="AO35" s="157" t="str">
        <f t="shared" si="21"/>
        <v/>
      </c>
      <c r="AP35" s="145"/>
      <c r="AQ35" s="175" t="str">
        <f t="shared" si="30"/>
        <v/>
      </c>
      <c r="AR35" s="214" t="str">
        <f t="shared" si="31"/>
        <v>1F</v>
      </c>
      <c r="AS35" s="214" t="str">
        <f t="shared" si="32"/>
        <v>2F</v>
      </c>
      <c r="AT35" s="214" t="str">
        <f t="shared" si="33"/>
        <v>1S</v>
      </c>
      <c r="AU35" s="166"/>
      <c r="AV35" s="175" t="str">
        <f t="shared" si="35"/>
        <v/>
      </c>
      <c r="AW35" s="176">
        <f t="shared" si="36"/>
        <v>0</v>
      </c>
      <c r="AX35" s="166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 t="s">
        <v>138</v>
      </c>
      <c r="C36" s="164" t="s">
        <v>16</v>
      </c>
      <c r="D36" s="145"/>
      <c r="E36" s="145"/>
      <c r="F36" s="166"/>
      <c r="G36" s="180"/>
      <c r="H36" s="179" t="s">
        <v>16</v>
      </c>
      <c r="I36" s="179" t="s">
        <v>15</v>
      </c>
      <c r="J36" s="179" t="s">
        <v>15</v>
      </c>
      <c r="K36" s="179" t="s">
        <v>15</v>
      </c>
      <c r="L36" s="181" t="s">
        <v>16</v>
      </c>
      <c r="M36" s="169">
        <f t="shared" si="23"/>
        <v>3</v>
      </c>
      <c r="N36" s="170">
        <f t="shared" si="24"/>
        <v>4</v>
      </c>
      <c r="O36" s="170">
        <f t="shared" si="0"/>
        <v>4</v>
      </c>
      <c r="P36" s="170">
        <f t="shared" si="1"/>
        <v>5</v>
      </c>
      <c r="Q36" s="170">
        <f t="shared" si="25"/>
        <v>13</v>
      </c>
      <c r="R36" s="109" t="str">
        <f t="shared" si="2"/>
        <v/>
      </c>
      <c r="S36" s="109">
        <f t="shared" si="3"/>
        <v>1</v>
      </c>
      <c r="T36" s="109">
        <f t="shared" si="4"/>
        <v>1</v>
      </c>
      <c r="U36" s="109">
        <f t="shared" si="5"/>
        <v>1</v>
      </c>
      <c r="V36" s="109">
        <f t="shared" si="6"/>
        <v>1</v>
      </c>
      <c r="W36" s="109">
        <f t="shared" si="7"/>
        <v>1</v>
      </c>
      <c r="X36" s="109">
        <f t="shared" si="8"/>
        <v>5</v>
      </c>
      <c r="Y36" s="171" t="b">
        <f t="shared" si="9"/>
        <v>0</v>
      </c>
      <c r="Z36" s="171">
        <f t="shared" si="10"/>
        <v>1</v>
      </c>
      <c r="AA36" s="171" t="b">
        <f t="shared" si="11"/>
        <v>0</v>
      </c>
      <c r="AB36" s="171" t="b">
        <f t="shared" si="12"/>
        <v>0</v>
      </c>
      <c r="AC36" s="171" t="b">
        <f t="shared" si="13"/>
        <v>0</v>
      </c>
      <c r="AD36" s="171" t="b">
        <f t="shared" si="26"/>
        <v>0</v>
      </c>
      <c r="AE36" s="171" t="b">
        <f t="shared" si="14"/>
        <v>0</v>
      </c>
      <c r="AF36" s="171" t="b">
        <f t="shared" si="15"/>
        <v>0</v>
      </c>
      <c r="AG36" s="171" t="b">
        <f t="shared" si="16"/>
        <v>0</v>
      </c>
      <c r="AH36" s="171" t="b">
        <f t="shared" si="17"/>
        <v>0</v>
      </c>
      <c r="AI36" s="177">
        <f t="shared" si="18"/>
        <v>5</v>
      </c>
      <c r="AJ36" s="178">
        <f t="shared" si="19"/>
        <v>1</v>
      </c>
      <c r="AK36" s="174" t="str">
        <f t="shared" si="27"/>
        <v>Havo</v>
      </c>
      <c r="AL36" s="175">
        <f t="shared" si="28"/>
        <v>9</v>
      </c>
      <c r="AM36" s="176">
        <f t="shared" si="29"/>
        <v>0</v>
      </c>
      <c r="AN36" s="156" t="str">
        <f t="shared" si="20"/>
        <v/>
      </c>
      <c r="AO36" s="157" t="str">
        <f t="shared" si="21"/>
        <v/>
      </c>
      <c r="AP36" s="145"/>
      <c r="AQ36" s="175" t="str">
        <f t="shared" si="30"/>
        <v/>
      </c>
      <c r="AR36" s="214" t="str">
        <f t="shared" si="31"/>
        <v>2F</v>
      </c>
      <c r="AS36" s="214" t="str">
        <f t="shared" si="32"/>
        <v>2F</v>
      </c>
      <c r="AT36" s="214" t="str">
        <f t="shared" si="33"/>
        <v>1S</v>
      </c>
      <c r="AU36" s="166"/>
      <c r="AV36" s="175" t="str">
        <f t="shared" si="35"/>
        <v/>
      </c>
      <c r="AW36" s="176">
        <f t="shared" si="36"/>
        <v>0</v>
      </c>
      <c r="AX36" s="166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 t="s">
        <v>139</v>
      </c>
      <c r="C37" s="164" t="s">
        <v>15</v>
      </c>
      <c r="D37" s="145"/>
      <c r="E37" s="145"/>
      <c r="F37" s="166"/>
      <c r="G37" s="180"/>
      <c r="H37" s="179" t="s">
        <v>15</v>
      </c>
      <c r="I37" s="179" t="s">
        <v>15</v>
      </c>
      <c r="J37" s="179" t="s">
        <v>15</v>
      </c>
      <c r="K37" s="179" t="s">
        <v>15</v>
      </c>
      <c r="L37" s="181" t="s">
        <v>15</v>
      </c>
      <c r="M37" s="169">
        <f t="shared" si="23"/>
        <v>3</v>
      </c>
      <c r="N37" s="170">
        <f t="shared" si="24"/>
        <v>5</v>
      </c>
      <c r="O37" s="170">
        <f t="shared" si="0"/>
        <v>5</v>
      </c>
      <c r="P37" s="170">
        <f t="shared" si="1"/>
        <v>5</v>
      </c>
      <c r="Q37" s="170">
        <f t="shared" si="25"/>
        <v>15</v>
      </c>
      <c r="R37" s="109" t="str">
        <f t="shared" si="2"/>
        <v/>
      </c>
      <c r="S37" s="109">
        <f t="shared" si="3"/>
        <v>1</v>
      </c>
      <c r="T37" s="109">
        <f t="shared" si="4"/>
        <v>1</v>
      </c>
      <c r="U37" s="109">
        <f t="shared" si="5"/>
        <v>1</v>
      </c>
      <c r="V37" s="109">
        <f t="shared" si="6"/>
        <v>1</v>
      </c>
      <c r="W37" s="109">
        <f t="shared" si="7"/>
        <v>1</v>
      </c>
      <c r="X37" s="109">
        <f t="shared" si="8"/>
        <v>5</v>
      </c>
      <c r="Y37" s="171">
        <f t="shared" si="9"/>
        <v>1</v>
      </c>
      <c r="Z37" s="171" t="b">
        <f t="shared" si="10"/>
        <v>0</v>
      </c>
      <c r="AA37" s="171" t="b">
        <f t="shared" si="11"/>
        <v>0</v>
      </c>
      <c r="AB37" s="171" t="b">
        <f t="shared" si="12"/>
        <v>0</v>
      </c>
      <c r="AC37" s="171" t="b">
        <f t="shared" si="13"/>
        <v>0</v>
      </c>
      <c r="AD37" s="171" t="b">
        <f t="shared" si="26"/>
        <v>0</v>
      </c>
      <c r="AE37" s="171" t="b">
        <f t="shared" si="14"/>
        <v>0</v>
      </c>
      <c r="AF37" s="171" t="b">
        <f t="shared" si="15"/>
        <v>0</v>
      </c>
      <c r="AG37" s="171" t="b">
        <f t="shared" si="16"/>
        <v>0</v>
      </c>
      <c r="AH37" s="171" t="b">
        <f t="shared" si="17"/>
        <v>0</v>
      </c>
      <c r="AI37" s="177">
        <f t="shared" si="18"/>
        <v>5</v>
      </c>
      <c r="AJ37" s="178">
        <f t="shared" si="19"/>
        <v>1</v>
      </c>
      <c r="AK37" s="174" t="str">
        <f t="shared" si="27"/>
        <v>Vwo</v>
      </c>
      <c r="AL37" s="175">
        <f t="shared" si="28"/>
        <v>11</v>
      </c>
      <c r="AM37" s="176">
        <f t="shared" si="29"/>
        <v>0</v>
      </c>
      <c r="AN37" s="156" t="str">
        <f t="shared" si="20"/>
        <v/>
      </c>
      <c r="AO37" s="157" t="str">
        <f t="shared" si="21"/>
        <v/>
      </c>
      <c r="AP37" s="145"/>
      <c r="AQ37" s="175" t="str">
        <f t="shared" si="30"/>
        <v/>
      </c>
      <c r="AR37" s="214" t="str">
        <f t="shared" si="31"/>
        <v>2F</v>
      </c>
      <c r="AS37" s="214" t="str">
        <f t="shared" si="32"/>
        <v>2F</v>
      </c>
      <c r="AT37" s="214" t="str">
        <f t="shared" si="33"/>
        <v>1S</v>
      </c>
      <c r="AU37" s="166"/>
      <c r="AV37" s="175" t="str">
        <f t="shared" si="35"/>
        <v/>
      </c>
      <c r="AW37" s="176">
        <f t="shared" si="36"/>
        <v>0</v>
      </c>
      <c r="AX37" s="166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23"/>
        <v>0</v>
      </c>
      <c r="N38" s="170" t="str">
        <f t="shared" si="24"/>
        <v/>
      </c>
      <c r="O38" s="170" t="str">
        <f t="shared" si="0"/>
        <v/>
      </c>
      <c r="P38" s="170" t="str">
        <f t="shared" si="1"/>
        <v/>
      </c>
      <c r="Q38" s="170">
        <f t="shared" si="25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5"/>
        <v/>
      </c>
      <c r="V38" s="109" t="str">
        <f t="shared" si="6"/>
        <v/>
      </c>
      <c r="W38" s="109" t="str">
        <f t="shared" si="7"/>
        <v/>
      </c>
      <c r="X38" s="109">
        <f t="shared" si="8"/>
        <v>0</v>
      </c>
      <c r="Y38" s="171" t="b">
        <f t="shared" si="9"/>
        <v>0</v>
      </c>
      <c r="Z38" s="171" t="b">
        <f t="shared" si="10"/>
        <v>0</v>
      </c>
      <c r="AA38" s="171" t="b">
        <f t="shared" si="11"/>
        <v>0</v>
      </c>
      <c r="AB38" s="171" t="b">
        <f t="shared" si="12"/>
        <v>0</v>
      </c>
      <c r="AC38" s="171" t="b">
        <f t="shared" si="13"/>
        <v>0</v>
      </c>
      <c r="AD38" s="171" t="b">
        <f t="shared" si="26"/>
        <v>0</v>
      </c>
      <c r="AE38" s="171" t="b">
        <f t="shared" si="14"/>
        <v>0</v>
      </c>
      <c r="AF38" s="171" t="b">
        <f t="shared" si="15"/>
        <v>0</v>
      </c>
      <c r="AG38" s="171" t="b">
        <f t="shared" si="16"/>
        <v>0</v>
      </c>
      <c r="AH38" s="171" t="b">
        <f t="shared" si="17"/>
        <v>0</v>
      </c>
      <c r="AI38" s="177" t="str">
        <f t="shared" si="18"/>
        <v/>
      </c>
      <c r="AJ38" s="178" t="str">
        <f t="shared" si="19"/>
        <v/>
      </c>
      <c r="AK38" s="174" t="str">
        <f t="shared" si="27"/>
        <v/>
      </c>
      <c r="AL38" s="175" t="str">
        <f t="shared" si="28"/>
        <v/>
      </c>
      <c r="AM38" s="176">
        <f t="shared" si="29"/>
        <v>0</v>
      </c>
      <c r="AN38" s="156" t="str">
        <f t="shared" si="20"/>
        <v/>
      </c>
      <c r="AO38" s="157" t="str">
        <f t="shared" si="21"/>
        <v/>
      </c>
      <c r="AP38" s="145"/>
      <c r="AQ38" s="175" t="str">
        <f t="shared" si="30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5"/>
        <v/>
      </c>
      <c r="AW38" s="176">
        <f t="shared" si="36"/>
        <v>0</v>
      </c>
      <c r="AX38" s="166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23"/>
        <v>0</v>
      </c>
      <c r="N39" s="170" t="str">
        <f t="shared" si="24"/>
        <v/>
      </c>
      <c r="O39" s="170" t="str">
        <f t="shared" si="0"/>
        <v/>
      </c>
      <c r="P39" s="170" t="str">
        <f t="shared" si="1"/>
        <v/>
      </c>
      <c r="Q39" s="170">
        <f t="shared" si="25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5"/>
        <v/>
      </c>
      <c r="V39" s="109" t="str">
        <f t="shared" si="6"/>
        <v/>
      </c>
      <c r="W39" s="109" t="str">
        <f t="shared" si="7"/>
        <v/>
      </c>
      <c r="X39" s="109">
        <f t="shared" si="8"/>
        <v>0</v>
      </c>
      <c r="Y39" s="171" t="b">
        <f t="shared" si="9"/>
        <v>0</v>
      </c>
      <c r="Z39" s="171" t="b">
        <f t="shared" si="10"/>
        <v>0</v>
      </c>
      <c r="AA39" s="171" t="b">
        <f t="shared" si="11"/>
        <v>0</v>
      </c>
      <c r="AB39" s="171" t="b">
        <f t="shared" si="12"/>
        <v>0</v>
      </c>
      <c r="AC39" s="171" t="b">
        <f t="shared" si="13"/>
        <v>0</v>
      </c>
      <c r="AD39" s="171" t="b">
        <f t="shared" si="26"/>
        <v>0</v>
      </c>
      <c r="AE39" s="171" t="b">
        <f t="shared" si="14"/>
        <v>0</v>
      </c>
      <c r="AF39" s="171" t="b">
        <f t="shared" si="15"/>
        <v>0</v>
      </c>
      <c r="AG39" s="171" t="b">
        <f t="shared" si="16"/>
        <v>0</v>
      </c>
      <c r="AH39" s="171" t="b">
        <f t="shared" si="17"/>
        <v>0</v>
      </c>
      <c r="AI39" s="177" t="str">
        <f t="shared" si="18"/>
        <v/>
      </c>
      <c r="AJ39" s="178" t="str">
        <f t="shared" si="19"/>
        <v/>
      </c>
      <c r="AK39" s="174" t="str">
        <f t="shared" si="27"/>
        <v/>
      </c>
      <c r="AL39" s="175" t="str">
        <f t="shared" si="28"/>
        <v/>
      </c>
      <c r="AM39" s="176">
        <f t="shared" si="29"/>
        <v>0</v>
      </c>
      <c r="AN39" s="156" t="str">
        <f t="shared" si="20"/>
        <v/>
      </c>
      <c r="AO39" s="157" t="str">
        <f t="shared" si="21"/>
        <v/>
      </c>
      <c r="AP39" s="145"/>
      <c r="AQ39" s="175" t="str">
        <f t="shared" si="30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5"/>
        <v/>
      </c>
      <c r="AW39" s="176">
        <f t="shared" si="36"/>
        <v>0</v>
      </c>
      <c r="AX39" s="166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23"/>
        <v>0</v>
      </c>
      <c r="N40" s="170" t="str">
        <f t="shared" si="24"/>
        <v/>
      </c>
      <c r="O40" s="170" t="str">
        <f t="shared" si="0"/>
        <v/>
      </c>
      <c r="P40" s="170" t="str">
        <f t="shared" si="1"/>
        <v/>
      </c>
      <c r="Q40" s="170">
        <f t="shared" si="25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5"/>
        <v/>
      </c>
      <c r="V40" s="109" t="str">
        <f t="shared" si="6"/>
        <v/>
      </c>
      <c r="W40" s="109" t="str">
        <f t="shared" si="7"/>
        <v/>
      </c>
      <c r="X40" s="109">
        <f t="shared" si="8"/>
        <v>0</v>
      </c>
      <c r="Y40" s="171" t="b">
        <f t="shared" si="9"/>
        <v>0</v>
      </c>
      <c r="Z40" s="171" t="b">
        <f t="shared" si="10"/>
        <v>0</v>
      </c>
      <c r="AA40" s="171" t="b">
        <f t="shared" si="11"/>
        <v>0</v>
      </c>
      <c r="AB40" s="171" t="b">
        <f t="shared" si="12"/>
        <v>0</v>
      </c>
      <c r="AC40" s="171" t="b">
        <f t="shared" si="13"/>
        <v>0</v>
      </c>
      <c r="AD40" s="171" t="b">
        <f t="shared" si="26"/>
        <v>0</v>
      </c>
      <c r="AE40" s="171" t="b">
        <f t="shared" si="14"/>
        <v>0</v>
      </c>
      <c r="AF40" s="171" t="b">
        <f t="shared" si="15"/>
        <v>0</v>
      </c>
      <c r="AG40" s="171" t="b">
        <f t="shared" si="16"/>
        <v>0</v>
      </c>
      <c r="AH40" s="171" t="b">
        <f t="shared" si="17"/>
        <v>0</v>
      </c>
      <c r="AI40" s="177" t="str">
        <f t="shared" si="18"/>
        <v/>
      </c>
      <c r="AJ40" s="178" t="str">
        <f t="shared" si="19"/>
        <v/>
      </c>
      <c r="AK40" s="174" t="str">
        <f t="shared" si="27"/>
        <v/>
      </c>
      <c r="AL40" s="175" t="str">
        <f t="shared" si="28"/>
        <v/>
      </c>
      <c r="AM40" s="176">
        <f t="shared" si="29"/>
        <v>0</v>
      </c>
      <c r="AN40" s="156" t="str">
        <f t="shared" si="20"/>
        <v/>
      </c>
      <c r="AO40" s="157" t="str">
        <f t="shared" si="21"/>
        <v/>
      </c>
      <c r="AP40" s="145"/>
      <c r="AQ40" s="175" t="str">
        <f t="shared" si="30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5"/>
        <v/>
      </c>
      <c r="AW40" s="176">
        <f t="shared" si="36"/>
        <v>0</v>
      </c>
      <c r="AX40" s="166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23"/>
        <v>0</v>
      </c>
      <c r="N41" s="170" t="str">
        <f t="shared" si="24"/>
        <v/>
      </c>
      <c r="O41" s="170" t="str">
        <f t="shared" si="0"/>
        <v/>
      </c>
      <c r="P41" s="170" t="str">
        <f t="shared" si="1"/>
        <v/>
      </c>
      <c r="Q41" s="170">
        <f t="shared" si="25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5"/>
        <v/>
      </c>
      <c r="V41" s="109" t="str">
        <f t="shared" si="6"/>
        <v/>
      </c>
      <c r="W41" s="109" t="str">
        <f t="shared" si="7"/>
        <v/>
      </c>
      <c r="X41" s="109">
        <f t="shared" si="8"/>
        <v>0</v>
      </c>
      <c r="Y41" s="171" t="b">
        <f t="shared" si="9"/>
        <v>0</v>
      </c>
      <c r="Z41" s="171" t="b">
        <f t="shared" si="10"/>
        <v>0</v>
      </c>
      <c r="AA41" s="171" t="b">
        <f t="shared" si="11"/>
        <v>0</v>
      </c>
      <c r="AB41" s="171" t="b">
        <f t="shared" si="12"/>
        <v>0</v>
      </c>
      <c r="AC41" s="171" t="b">
        <f t="shared" si="13"/>
        <v>0</v>
      </c>
      <c r="AD41" s="171" t="b">
        <f t="shared" si="26"/>
        <v>0</v>
      </c>
      <c r="AE41" s="171" t="b">
        <f t="shared" si="14"/>
        <v>0</v>
      </c>
      <c r="AF41" s="171" t="b">
        <f t="shared" si="15"/>
        <v>0</v>
      </c>
      <c r="AG41" s="171" t="b">
        <f t="shared" si="16"/>
        <v>0</v>
      </c>
      <c r="AH41" s="171" t="b">
        <f t="shared" si="17"/>
        <v>0</v>
      </c>
      <c r="AI41" s="177" t="str">
        <f t="shared" si="18"/>
        <v/>
      </c>
      <c r="AJ41" s="178" t="str">
        <f t="shared" si="19"/>
        <v/>
      </c>
      <c r="AK41" s="174" t="str">
        <f t="shared" si="27"/>
        <v/>
      </c>
      <c r="AL41" s="175" t="str">
        <f t="shared" si="28"/>
        <v/>
      </c>
      <c r="AM41" s="176">
        <f t="shared" si="29"/>
        <v>0</v>
      </c>
      <c r="AN41" s="156" t="str">
        <f t="shared" si="20"/>
        <v/>
      </c>
      <c r="AO41" s="157" t="str">
        <f t="shared" si="21"/>
        <v/>
      </c>
      <c r="AP41" s="145"/>
      <c r="AQ41" s="175" t="str">
        <f t="shared" si="30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5"/>
        <v/>
      </c>
      <c r="AW41" s="176">
        <f t="shared" si="36"/>
        <v>0</v>
      </c>
      <c r="AX41" s="166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23"/>
        <v>0</v>
      </c>
      <c r="N42" s="170" t="str">
        <f t="shared" si="24"/>
        <v/>
      </c>
      <c r="O42" s="170" t="str">
        <f t="shared" si="0"/>
        <v/>
      </c>
      <c r="P42" s="170" t="str">
        <f t="shared" si="1"/>
        <v/>
      </c>
      <c r="Q42" s="170">
        <f t="shared" si="25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5"/>
        <v/>
      </c>
      <c r="V42" s="109" t="str">
        <f t="shared" si="6"/>
        <v/>
      </c>
      <c r="W42" s="109" t="str">
        <f t="shared" si="7"/>
        <v/>
      </c>
      <c r="X42" s="109">
        <f t="shared" si="8"/>
        <v>0</v>
      </c>
      <c r="Y42" s="171" t="b">
        <f t="shared" si="9"/>
        <v>0</v>
      </c>
      <c r="Z42" s="171" t="b">
        <f t="shared" si="10"/>
        <v>0</v>
      </c>
      <c r="AA42" s="171" t="b">
        <f t="shared" si="11"/>
        <v>0</v>
      </c>
      <c r="AB42" s="171" t="b">
        <f t="shared" si="12"/>
        <v>0</v>
      </c>
      <c r="AC42" s="171" t="b">
        <f t="shared" si="13"/>
        <v>0</v>
      </c>
      <c r="AD42" s="171" t="b">
        <f t="shared" si="26"/>
        <v>0</v>
      </c>
      <c r="AE42" s="171" t="b">
        <f t="shared" si="14"/>
        <v>0</v>
      </c>
      <c r="AF42" s="171" t="b">
        <f t="shared" si="15"/>
        <v>0</v>
      </c>
      <c r="AG42" s="171" t="b">
        <f t="shared" si="16"/>
        <v>0</v>
      </c>
      <c r="AH42" s="171" t="b">
        <f t="shared" si="17"/>
        <v>0</v>
      </c>
      <c r="AI42" s="177" t="str">
        <f t="shared" si="18"/>
        <v/>
      </c>
      <c r="AJ42" s="178" t="str">
        <f t="shared" si="19"/>
        <v/>
      </c>
      <c r="AK42" s="174" t="str">
        <f t="shared" si="27"/>
        <v/>
      </c>
      <c r="AL42" s="175" t="str">
        <f t="shared" si="28"/>
        <v/>
      </c>
      <c r="AM42" s="176">
        <f t="shared" si="29"/>
        <v>0</v>
      </c>
      <c r="AN42" s="156" t="str">
        <f t="shared" si="20"/>
        <v/>
      </c>
      <c r="AO42" s="157" t="str">
        <f t="shared" si="21"/>
        <v/>
      </c>
      <c r="AP42" s="145"/>
      <c r="AQ42" s="175" t="str">
        <f t="shared" si="30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5"/>
        <v/>
      </c>
      <c r="AW42" s="176">
        <f t="shared" si="36"/>
        <v>0</v>
      </c>
      <c r="AX42" s="166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23"/>
        <v>0</v>
      </c>
      <c r="N43" s="170" t="str">
        <f t="shared" si="24"/>
        <v/>
      </c>
      <c r="O43" s="170" t="str">
        <f t="shared" si="0"/>
        <v/>
      </c>
      <c r="P43" s="170" t="str">
        <f t="shared" si="1"/>
        <v/>
      </c>
      <c r="Q43" s="170">
        <f t="shared" si="25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5"/>
        <v/>
      </c>
      <c r="V43" s="109" t="str">
        <f t="shared" si="6"/>
        <v/>
      </c>
      <c r="W43" s="109" t="str">
        <f t="shared" si="7"/>
        <v/>
      </c>
      <c r="X43" s="109">
        <f t="shared" si="8"/>
        <v>0</v>
      </c>
      <c r="Y43" s="171" t="b">
        <f t="shared" si="9"/>
        <v>0</v>
      </c>
      <c r="Z43" s="171" t="b">
        <f t="shared" si="10"/>
        <v>0</v>
      </c>
      <c r="AA43" s="171" t="b">
        <f t="shared" si="11"/>
        <v>0</v>
      </c>
      <c r="AB43" s="171" t="b">
        <f t="shared" si="12"/>
        <v>0</v>
      </c>
      <c r="AC43" s="171" t="b">
        <f t="shared" si="13"/>
        <v>0</v>
      </c>
      <c r="AD43" s="171" t="b">
        <f t="shared" si="26"/>
        <v>0</v>
      </c>
      <c r="AE43" s="171" t="b">
        <f t="shared" si="14"/>
        <v>0</v>
      </c>
      <c r="AF43" s="171" t="b">
        <f t="shared" si="15"/>
        <v>0</v>
      </c>
      <c r="AG43" s="171" t="b">
        <f t="shared" si="16"/>
        <v>0</v>
      </c>
      <c r="AH43" s="171" t="b">
        <f t="shared" si="17"/>
        <v>0</v>
      </c>
      <c r="AI43" s="177" t="str">
        <f t="shared" si="18"/>
        <v/>
      </c>
      <c r="AJ43" s="178" t="str">
        <f t="shared" si="19"/>
        <v/>
      </c>
      <c r="AK43" s="174" t="str">
        <f t="shared" si="27"/>
        <v/>
      </c>
      <c r="AL43" s="175" t="str">
        <f t="shared" si="28"/>
        <v/>
      </c>
      <c r="AM43" s="176">
        <f t="shared" si="29"/>
        <v>0</v>
      </c>
      <c r="AN43" s="156" t="str">
        <f t="shared" si="20"/>
        <v/>
      </c>
      <c r="AO43" s="157" t="str">
        <f t="shared" si="21"/>
        <v/>
      </c>
      <c r="AP43" s="145"/>
      <c r="AQ43" s="175" t="str">
        <f t="shared" si="30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5"/>
        <v/>
      </c>
      <c r="AW43" s="176">
        <f t="shared" si="36"/>
        <v>0</v>
      </c>
      <c r="AX43" s="166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23"/>
        <v>0</v>
      </c>
      <c r="N44" s="170" t="str">
        <f t="shared" si="24"/>
        <v/>
      </c>
      <c r="O44" s="170" t="str">
        <f t="shared" si="0"/>
        <v/>
      </c>
      <c r="P44" s="170" t="str">
        <f t="shared" si="1"/>
        <v/>
      </c>
      <c r="Q44" s="170">
        <f t="shared" si="25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5"/>
        <v/>
      </c>
      <c r="V44" s="109" t="str">
        <f t="shared" si="6"/>
        <v/>
      </c>
      <c r="W44" s="109" t="str">
        <f t="shared" si="7"/>
        <v/>
      </c>
      <c r="X44" s="109">
        <f t="shared" si="8"/>
        <v>0</v>
      </c>
      <c r="Y44" s="171" t="b">
        <f t="shared" si="9"/>
        <v>0</v>
      </c>
      <c r="Z44" s="171" t="b">
        <f t="shared" si="10"/>
        <v>0</v>
      </c>
      <c r="AA44" s="171" t="b">
        <f t="shared" si="11"/>
        <v>0</v>
      </c>
      <c r="AB44" s="171" t="b">
        <f t="shared" si="12"/>
        <v>0</v>
      </c>
      <c r="AC44" s="171" t="b">
        <f t="shared" si="13"/>
        <v>0</v>
      </c>
      <c r="AD44" s="171" t="b">
        <f t="shared" si="26"/>
        <v>0</v>
      </c>
      <c r="AE44" s="171" t="b">
        <f t="shared" si="14"/>
        <v>0</v>
      </c>
      <c r="AF44" s="171" t="b">
        <f t="shared" si="15"/>
        <v>0</v>
      </c>
      <c r="AG44" s="171" t="b">
        <f t="shared" si="16"/>
        <v>0</v>
      </c>
      <c r="AH44" s="171" t="b">
        <f t="shared" si="17"/>
        <v>0</v>
      </c>
      <c r="AI44" s="177" t="str">
        <f t="shared" si="18"/>
        <v/>
      </c>
      <c r="AJ44" s="178" t="str">
        <f t="shared" si="19"/>
        <v/>
      </c>
      <c r="AK44" s="174" t="str">
        <f t="shared" si="27"/>
        <v/>
      </c>
      <c r="AL44" s="175" t="str">
        <f t="shared" si="28"/>
        <v/>
      </c>
      <c r="AM44" s="176">
        <f t="shared" si="29"/>
        <v>0</v>
      </c>
      <c r="AN44" s="156" t="str">
        <f t="shared" si="20"/>
        <v/>
      </c>
      <c r="AO44" s="157" t="str">
        <f t="shared" si="21"/>
        <v/>
      </c>
      <c r="AP44" s="145"/>
      <c r="AQ44" s="175" t="str">
        <f t="shared" si="30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5"/>
        <v/>
      </c>
      <c r="AW44" s="176">
        <f t="shared" si="36"/>
        <v>0</v>
      </c>
      <c r="AX44" s="166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23"/>
        <v>0</v>
      </c>
      <c r="N45" s="170" t="str">
        <f t="shared" si="24"/>
        <v/>
      </c>
      <c r="O45" s="170" t="str">
        <f t="shared" si="0"/>
        <v/>
      </c>
      <c r="P45" s="170" t="str">
        <f t="shared" si="1"/>
        <v/>
      </c>
      <c r="Q45" s="170">
        <f t="shared" si="25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5"/>
        <v/>
      </c>
      <c r="V45" s="109" t="str">
        <f t="shared" si="6"/>
        <v/>
      </c>
      <c r="W45" s="109" t="str">
        <f t="shared" si="7"/>
        <v/>
      </c>
      <c r="X45" s="109">
        <f t="shared" si="8"/>
        <v>0</v>
      </c>
      <c r="Y45" s="171" t="b">
        <f t="shared" si="9"/>
        <v>0</v>
      </c>
      <c r="Z45" s="171" t="b">
        <f t="shared" si="10"/>
        <v>0</v>
      </c>
      <c r="AA45" s="171" t="b">
        <f t="shared" si="11"/>
        <v>0</v>
      </c>
      <c r="AB45" s="171" t="b">
        <f t="shared" si="12"/>
        <v>0</v>
      </c>
      <c r="AC45" s="171" t="b">
        <f t="shared" si="13"/>
        <v>0</v>
      </c>
      <c r="AD45" s="171" t="b">
        <f t="shared" si="26"/>
        <v>0</v>
      </c>
      <c r="AE45" s="171" t="b">
        <f t="shared" si="14"/>
        <v>0</v>
      </c>
      <c r="AF45" s="171" t="b">
        <f t="shared" si="15"/>
        <v>0</v>
      </c>
      <c r="AG45" s="171" t="b">
        <f t="shared" si="16"/>
        <v>0</v>
      </c>
      <c r="AH45" s="171" t="b">
        <f t="shared" si="17"/>
        <v>0</v>
      </c>
      <c r="AI45" s="177" t="str">
        <f t="shared" si="18"/>
        <v/>
      </c>
      <c r="AJ45" s="178" t="str">
        <f t="shared" si="19"/>
        <v/>
      </c>
      <c r="AK45" s="174" t="str">
        <f t="shared" si="27"/>
        <v/>
      </c>
      <c r="AL45" s="175" t="str">
        <f t="shared" si="28"/>
        <v/>
      </c>
      <c r="AM45" s="176">
        <f t="shared" si="29"/>
        <v>0</v>
      </c>
      <c r="AN45" s="156" t="str">
        <f t="shared" si="20"/>
        <v/>
      </c>
      <c r="AO45" s="157" t="str">
        <f t="shared" si="21"/>
        <v/>
      </c>
      <c r="AP45" s="145"/>
      <c r="AQ45" s="175" t="str">
        <f t="shared" si="30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5"/>
        <v/>
      </c>
      <c r="AW45" s="176">
        <f t="shared" si="36"/>
        <v>0</v>
      </c>
      <c r="AX45" s="166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23"/>
        <v>0</v>
      </c>
      <c r="N46" s="170" t="str">
        <f t="shared" si="24"/>
        <v/>
      </c>
      <c r="O46" s="170" t="str">
        <f t="shared" si="0"/>
        <v/>
      </c>
      <c r="P46" s="170" t="str">
        <f t="shared" si="1"/>
        <v/>
      </c>
      <c r="Q46" s="170">
        <f t="shared" si="25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5"/>
        <v/>
      </c>
      <c r="V46" s="109" t="str">
        <f t="shared" si="6"/>
        <v/>
      </c>
      <c r="W46" s="109" t="str">
        <f t="shared" si="7"/>
        <v/>
      </c>
      <c r="X46" s="109">
        <f t="shared" si="8"/>
        <v>0</v>
      </c>
      <c r="Y46" s="171" t="b">
        <f t="shared" si="9"/>
        <v>0</v>
      </c>
      <c r="Z46" s="171" t="b">
        <f t="shared" si="10"/>
        <v>0</v>
      </c>
      <c r="AA46" s="171" t="b">
        <f t="shared" si="11"/>
        <v>0</v>
      </c>
      <c r="AB46" s="171" t="b">
        <f t="shared" si="12"/>
        <v>0</v>
      </c>
      <c r="AC46" s="171" t="b">
        <f t="shared" si="13"/>
        <v>0</v>
      </c>
      <c r="AD46" s="171" t="b">
        <f t="shared" si="26"/>
        <v>0</v>
      </c>
      <c r="AE46" s="171" t="b">
        <f t="shared" si="14"/>
        <v>0</v>
      </c>
      <c r="AF46" s="171" t="b">
        <f t="shared" si="15"/>
        <v>0</v>
      </c>
      <c r="AG46" s="171" t="b">
        <f t="shared" si="16"/>
        <v>0</v>
      </c>
      <c r="AH46" s="171" t="b">
        <f t="shared" si="17"/>
        <v>0</v>
      </c>
      <c r="AI46" s="177" t="str">
        <f t="shared" si="18"/>
        <v/>
      </c>
      <c r="AJ46" s="178" t="str">
        <f t="shared" si="19"/>
        <v/>
      </c>
      <c r="AK46" s="174" t="str">
        <f t="shared" si="27"/>
        <v/>
      </c>
      <c r="AL46" s="175" t="str">
        <f t="shared" si="28"/>
        <v/>
      </c>
      <c r="AM46" s="176">
        <f t="shared" si="29"/>
        <v>0</v>
      </c>
      <c r="AN46" s="156" t="str">
        <f t="shared" si="20"/>
        <v/>
      </c>
      <c r="AO46" s="157" t="str">
        <f t="shared" si="21"/>
        <v/>
      </c>
      <c r="AP46" s="145"/>
      <c r="AQ46" s="175" t="str">
        <f t="shared" si="30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5"/>
        <v/>
      </c>
      <c r="AW46" s="176">
        <f t="shared" si="36"/>
        <v>0</v>
      </c>
      <c r="AX46" s="166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23"/>
        <v>0</v>
      </c>
      <c r="N47" s="170" t="str">
        <f t="shared" si="24"/>
        <v/>
      </c>
      <c r="O47" s="170" t="str">
        <f t="shared" si="0"/>
        <v/>
      </c>
      <c r="P47" s="170" t="str">
        <f t="shared" si="1"/>
        <v/>
      </c>
      <c r="Q47" s="170">
        <f t="shared" si="25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5"/>
        <v/>
      </c>
      <c r="V47" s="109" t="str">
        <f t="shared" si="6"/>
        <v/>
      </c>
      <c r="W47" s="109" t="str">
        <f t="shared" si="7"/>
        <v/>
      </c>
      <c r="X47" s="109">
        <f t="shared" si="8"/>
        <v>0</v>
      </c>
      <c r="Y47" s="171" t="b">
        <f t="shared" si="9"/>
        <v>0</v>
      </c>
      <c r="Z47" s="171" t="b">
        <f t="shared" si="10"/>
        <v>0</v>
      </c>
      <c r="AA47" s="171" t="b">
        <f t="shared" si="11"/>
        <v>0</v>
      </c>
      <c r="AB47" s="171" t="b">
        <f t="shared" si="12"/>
        <v>0</v>
      </c>
      <c r="AC47" s="171" t="b">
        <f t="shared" si="13"/>
        <v>0</v>
      </c>
      <c r="AD47" s="171" t="b">
        <f t="shared" si="26"/>
        <v>0</v>
      </c>
      <c r="AE47" s="171" t="b">
        <f t="shared" si="14"/>
        <v>0</v>
      </c>
      <c r="AF47" s="171" t="b">
        <f t="shared" si="15"/>
        <v>0</v>
      </c>
      <c r="AG47" s="171" t="b">
        <f t="shared" si="16"/>
        <v>0</v>
      </c>
      <c r="AH47" s="171" t="b">
        <f t="shared" si="17"/>
        <v>0</v>
      </c>
      <c r="AI47" s="177" t="str">
        <f t="shared" si="18"/>
        <v/>
      </c>
      <c r="AJ47" s="178" t="str">
        <f t="shared" si="19"/>
        <v/>
      </c>
      <c r="AK47" s="174" t="str">
        <f t="shared" si="27"/>
        <v/>
      </c>
      <c r="AL47" s="175" t="str">
        <f t="shared" si="28"/>
        <v/>
      </c>
      <c r="AM47" s="176">
        <f t="shared" si="29"/>
        <v>0</v>
      </c>
      <c r="AN47" s="156" t="str">
        <f t="shared" si="20"/>
        <v/>
      </c>
      <c r="AO47" s="157" t="str">
        <f t="shared" si="21"/>
        <v/>
      </c>
      <c r="AP47" s="145"/>
      <c r="AQ47" s="175" t="str">
        <f t="shared" si="30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5"/>
        <v/>
      </c>
      <c r="AW47" s="176">
        <f t="shared" si="36"/>
        <v>0</v>
      </c>
      <c r="AX47" s="166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23"/>
        <v>0</v>
      </c>
      <c r="N48" s="170" t="str">
        <f t="shared" si="24"/>
        <v/>
      </c>
      <c r="O48" s="170" t="str">
        <f t="shared" si="0"/>
        <v/>
      </c>
      <c r="P48" s="170" t="str">
        <f t="shared" si="1"/>
        <v/>
      </c>
      <c r="Q48" s="170">
        <f t="shared" si="25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5"/>
        <v/>
      </c>
      <c r="V48" s="109" t="str">
        <f t="shared" si="6"/>
        <v/>
      </c>
      <c r="W48" s="109" t="str">
        <f t="shared" si="7"/>
        <v/>
      </c>
      <c r="X48" s="109">
        <f t="shared" si="8"/>
        <v>0</v>
      </c>
      <c r="Y48" s="171" t="b">
        <f t="shared" si="9"/>
        <v>0</v>
      </c>
      <c r="Z48" s="171" t="b">
        <f t="shared" si="10"/>
        <v>0</v>
      </c>
      <c r="AA48" s="171" t="b">
        <f t="shared" si="11"/>
        <v>0</v>
      </c>
      <c r="AB48" s="171" t="b">
        <f t="shared" si="12"/>
        <v>0</v>
      </c>
      <c r="AC48" s="171" t="b">
        <f t="shared" si="13"/>
        <v>0</v>
      </c>
      <c r="AD48" s="171" t="b">
        <f t="shared" si="26"/>
        <v>0</v>
      </c>
      <c r="AE48" s="171" t="b">
        <f t="shared" si="14"/>
        <v>0</v>
      </c>
      <c r="AF48" s="171" t="b">
        <f t="shared" si="15"/>
        <v>0</v>
      </c>
      <c r="AG48" s="171" t="b">
        <f t="shared" si="16"/>
        <v>0</v>
      </c>
      <c r="AH48" s="171" t="b">
        <f t="shared" si="17"/>
        <v>0</v>
      </c>
      <c r="AI48" s="177" t="str">
        <f t="shared" si="18"/>
        <v/>
      </c>
      <c r="AJ48" s="178" t="str">
        <f t="shared" si="19"/>
        <v/>
      </c>
      <c r="AK48" s="174" t="str">
        <f t="shared" si="27"/>
        <v/>
      </c>
      <c r="AL48" s="175" t="str">
        <f t="shared" si="28"/>
        <v/>
      </c>
      <c r="AM48" s="176">
        <f t="shared" si="29"/>
        <v>0</v>
      </c>
      <c r="AN48" s="156" t="str">
        <f t="shared" si="20"/>
        <v/>
      </c>
      <c r="AO48" s="157" t="str">
        <f t="shared" si="21"/>
        <v/>
      </c>
      <c r="AP48" s="145"/>
      <c r="AQ48" s="175" t="str">
        <f t="shared" si="30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5"/>
        <v/>
      </c>
      <c r="AW48" s="176">
        <f t="shared" si="36"/>
        <v>0</v>
      </c>
      <c r="AX48" s="166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23"/>
        <v>0</v>
      </c>
      <c r="N49" s="170" t="str">
        <f t="shared" si="24"/>
        <v/>
      </c>
      <c r="O49" s="170" t="str">
        <f t="shared" si="0"/>
        <v/>
      </c>
      <c r="P49" s="170" t="str">
        <f t="shared" si="1"/>
        <v/>
      </c>
      <c r="Q49" s="170">
        <f t="shared" si="25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5"/>
        <v/>
      </c>
      <c r="V49" s="109" t="str">
        <f t="shared" si="6"/>
        <v/>
      </c>
      <c r="W49" s="109" t="str">
        <f t="shared" si="7"/>
        <v/>
      </c>
      <c r="X49" s="109">
        <f t="shared" si="8"/>
        <v>0</v>
      </c>
      <c r="Y49" s="171" t="b">
        <f t="shared" si="9"/>
        <v>0</v>
      </c>
      <c r="Z49" s="171" t="b">
        <f t="shared" si="10"/>
        <v>0</v>
      </c>
      <c r="AA49" s="171" t="b">
        <f t="shared" si="11"/>
        <v>0</v>
      </c>
      <c r="AB49" s="171" t="b">
        <f t="shared" si="12"/>
        <v>0</v>
      </c>
      <c r="AC49" s="171" t="b">
        <f t="shared" si="13"/>
        <v>0</v>
      </c>
      <c r="AD49" s="171" t="b">
        <f t="shared" si="26"/>
        <v>0</v>
      </c>
      <c r="AE49" s="171" t="b">
        <f t="shared" si="14"/>
        <v>0</v>
      </c>
      <c r="AF49" s="171" t="b">
        <f t="shared" si="15"/>
        <v>0</v>
      </c>
      <c r="AG49" s="171" t="b">
        <f t="shared" si="16"/>
        <v>0</v>
      </c>
      <c r="AH49" s="171" t="b">
        <f t="shared" si="17"/>
        <v>0</v>
      </c>
      <c r="AI49" s="177" t="str">
        <f t="shared" si="18"/>
        <v/>
      </c>
      <c r="AJ49" s="178" t="str">
        <f t="shared" si="19"/>
        <v/>
      </c>
      <c r="AK49" s="174" t="str">
        <f t="shared" si="27"/>
        <v/>
      </c>
      <c r="AL49" s="175" t="str">
        <f t="shared" si="28"/>
        <v/>
      </c>
      <c r="AM49" s="176">
        <f t="shared" si="29"/>
        <v>0</v>
      </c>
      <c r="AN49" s="156" t="str">
        <f t="shared" si="20"/>
        <v/>
      </c>
      <c r="AO49" s="157" t="str">
        <f t="shared" si="21"/>
        <v/>
      </c>
      <c r="AP49" s="145"/>
      <c r="AQ49" s="175" t="str">
        <f t="shared" si="30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5"/>
        <v/>
      </c>
      <c r="AW49" s="176">
        <f t="shared" si="36"/>
        <v>0</v>
      </c>
      <c r="AX49" s="166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23"/>
        <v>0</v>
      </c>
      <c r="N50" s="170" t="str">
        <f t="shared" si="24"/>
        <v/>
      </c>
      <c r="O50" s="170" t="str">
        <f t="shared" si="0"/>
        <v/>
      </c>
      <c r="P50" s="170" t="str">
        <f t="shared" si="1"/>
        <v/>
      </c>
      <c r="Q50" s="170">
        <f t="shared" si="25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5"/>
        <v/>
      </c>
      <c r="V50" s="109" t="str">
        <f t="shared" si="6"/>
        <v/>
      </c>
      <c r="W50" s="109" t="str">
        <f t="shared" si="7"/>
        <v/>
      </c>
      <c r="X50" s="109">
        <f t="shared" si="8"/>
        <v>0</v>
      </c>
      <c r="Y50" s="171" t="b">
        <f t="shared" si="9"/>
        <v>0</v>
      </c>
      <c r="Z50" s="171" t="b">
        <f t="shared" si="10"/>
        <v>0</v>
      </c>
      <c r="AA50" s="171" t="b">
        <f t="shared" si="11"/>
        <v>0</v>
      </c>
      <c r="AB50" s="171" t="b">
        <f t="shared" si="12"/>
        <v>0</v>
      </c>
      <c r="AC50" s="171" t="b">
        <f t="shared" si="13"/>
        <v>0</v>
      </c>
      <c r="AD50" s="171" t="b">
        <f t="shared" si="26"/>
        <v>0</v>
      </c>
      <c r="AE50" s="171" t="b">
        <f t="shared" si="14"/>
        <v>0</v>
      </c>
      <c r="AF50" s="171" t="b">
        <f t="shared" si="15"/>
        <v>0</v>
      </c>
      <c r="AG50" s="171" t="b">
        <f t="shared" si="16"/>
        <v>0</v>
      </c>
      <c r="AH50" s="171" t="b">
        <f t="shared" si="17"/>
        <v>0</v>
      </c>
      <c r="AI50" s="177" t="str">
        <f t="shared" si="18"/>
        <v/>
      </c>
      <c r="AJ50" s="178" t="str">
        <f t="shared" si="19"/>
        <v/>
      </c>
      <c r="AK50" s="174" t="str">
        <f t="shared" si="27"/>
        <v/>
      </c>
      <c r="AL50" s="175" t="str">
        <f t="shared" si="28"/>
        <v/>
      </c>
      <c r="AM50" s="176">
        <f t="shared" si="29"/>
        <v>0</v>
      </c>
      <c r="AN50" s="156" t="str">
        <f t="shared" si="20"/>
        <v/>
      </c>
      <c r="AO50" s="157" t="str">
        <f t="shared" si="21"/>
        <v/>
      </c>
      <c r="AP50" s="145"/>
      <c r="AQ50" s="175" t="str">
        <f t="shared" si="30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5"/>
        <v/>
      </c>
      <c r="AW50" s="176">
        <f t="shared" si="36"/>
        <v>0</v>
      </c>
      <c r="AX50" s="166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23"/>
        <v>0</v>
      </c>
      <c r="N51" s="170" t="str">
        <f t="shared" si="24"/>
        <v/>
      </c>
      <c r="O51" s="170" t="str">
        <f t="shared" si="0"/>
        <v/>
      </c>
      <c r="P51" s="170" t="str">
        <f t="shared" si="1"/>
        <v/>
      </c>
      <c r="Q51" s="170">
        <f t="shared" si="25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5"/>
        <v/>
      </c>
      <c r="V51" s="109" t="str">
        <f t="shared" si="6"/>
        <v/>
      </c>
      <c r="W51" s="109" t="str">
        <f t="shared" si="7"/>
        <v/>
      </c>
      <c r="X51" s="109">
        <f t="shared" si="8"/>
        <v>0</v>
      </c>
      <c r="Y51" s="171" t="b">
        <f t="shared" si="9"/>
        <v>0</v>
      </c>
      <c r="Z51" s="171" t="b">
        <f t="shared" si="10"/>
        <v>0</v>
      </c>
      <c r="AA51" s="171" t="b">
        <f t="shared" si="11"/>
        <v>0</v>
      </c>
      <c r="AB51" s="171" t="b">
        <f t="shared" si="12"/>
        <v>0</v>
      </c>
      <c r="AC51" s="171" t="b">
        <f t="shared" si="13"/>
        <v>0</v>
      </c>
      <c r="AD51" s="171" t="b">
        <f t="shared" si="26"/>
        <v>0</v>
      </c>
      <c r="AE51" s="171" t="b">
        <f t="shared" si="14"/>
        <v>0</v>
      </c>
      <c r="AF51" s="171" t="b">
        <f t="shared" si="15"/>
        <v>0</v>
      </c>
      <c r="AG51" s="171" t="b">
        <f t="shared" si="16"/>
        <v>0</v>
      </c>
      <c r="AH51" s="171" t="b">
        <f t="shared" si="17"/>
        <v>0</v>
      </c>
      <c r="AI51" s="177" t="str">
        <f t="shared" si="18"/>
        <v/>
      </c>
      <c r="AJ51" s="178" t="str">
        <f t="shared" si="19"/>
        <v/>
      </c>
      <c r="AK51" s="174" t="str">
        <f t="shared" si="27"/>
        <v/>
      </c>
      <c r="AL51" s="175" t="str">
        <f t="shared" si="28"/>
        <v/>
      </c>
      <c r="AM51" s="176">
        <f t="shared" si="29"/>
        <v>0</v>
      </c>
      <c r="AN51" s="156" t="str">
        <f t="shared" si="20"/>
        <v/>
      </c>
      <c r="AO51" s="157" t="str">
        <f t="shared" si="21"/>
        <v/>
      </c>
      <c r="AP51" s="145"/>
      <c r="AQ51" s="175" t="str">
        <f t="shared" si="30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5"/>
        <v/>
      </c>
      <c r="AW51" s="176">
        <f t="shared" si="36"/>
        <v>0</v>
      </c>
      <c r="AX51" s="166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23"/>
        <v>0</v>
      </c>
      <c r="N52" s="170" t="str">
        <f t="shared" si="24"/>
        <v/>
      </c>
      <c r="O52" s="170" t="str">
        <f t="shared" si="0"/>
        <v/>
      </c>
      <c r="P52" s="170" t="str">
        <f t="shared" si="1"/>
        <v/>
      </c>
      <c r="Q52" s="170">
        <f t="shared" si="25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5"/>
        <v/>
      </c>
      <c r="V52" s="109" t="str">
        <f t="shared" si="6"/>
        <v/>
      </c>
      <c r="W52" s="109" t="str">
        <f t="shared" si="7"/>
        <v/>
      </c>
      <c r="X52" s="109">
        <f t="shared" si="8"/>
        <v>0</v>
      </c>
      <c r="Y52" s="171" t="b">
        <f t="shared" si="9"/>
        <v>0</v>
      </c>
      <c r="Z52" s="171" t="b">
        <f t="shared" si="10"/>
        <v>0</v>
      </c>
      <c r="AA52" s="171" t="b">
        <f t="shared" si="11"/>
        <v>0</v>
      </c>
      <c r="AB52" s="171" t="b">
        <f t="shared" si="12"/>
        <v>0</v>
      </c>
      <c r="AC52" s="171" t="b">
        <f t="shared" si="13"/>
        <v>0</v>
      </c>
      <c r="AD52" s="171" t="b">
        <f t="shared" si="26"/>
        <v>0</v>
      </c>
      <c r="AE52" s="171" t="b">
        <f t="shared" si="14"/>
        <v>0</v>
      </c>
      <c r="AF52" s="171" t="b">
        <f t="shared" si="15"/>
        <v>0</v>
      </c>
      <c r="AG52" s="171" t="b">
        <f t="shared" si="16"/>
        <v>0</v>
      </c>
      <c r="AH52" s="171" t="b">
        <f t="shared" si="17"/>
        <v>0</v>
      </c>
      <c r="AI52" s="177" t="str">
        <f t="shared" si="18"/>
        <v/>
      </c>
      <c r="AJ52" s="178" t="str">
        <f t="shared" si="19"/>
        <v/>
      </c>
      <c r="AK52" s="174" t="str">
        <f t="shared" si="27"/>
        <v/>
      </c>
      <c r="AL52" s="175" t="str">
        <f t="shared" si="28"/>
        <v/>
      </c>
      <c r="AM52" s="176">
        <f t="shared" si="29"/>
        <v>0</v>
      </c>
      <c r="AN52" s="156" t="str">
        <f t="shared" si="20"/>
        <v/>
      </c>
      <c r="AO52" s="157" t="str">
        <f t="shared" si="21"/>
        <v/>
      </c>
      <c r="AP52" s="145"/>
      <c r="AQ52" s="175" t="str">
        <f t="shared" si="30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5"/>
        <v/>
      </c>
      <c r="AW52" s="176">
        <f t="shared" si="36"/>
        <v>0</v>
      </c>
      <c r="AX52" s="166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23"/>
        <v>0</v>
      </c>
      <c r="N53" s="170" t="str">
        <f t="shared" si="24"/>
        <v/>
      </c>
      <c r="O53" s="170" t="str">
        <f t="shared" si="0"/>
        <v/>
      </c>
      <c r="P53" s="170" t="str">
        <f t="shared" si="1"/>
        <v/>
      </c>
      <c r="Q53" s="170">
        <f t="shared" si="25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5"/>
        <v/>
      </c>
      <c r="V53" s="109" t="str">
        <f t="shared" si="6"/>
        <v/>
      </c>
      <c r="W53" s="109" t="str">
        <f t="shared" si="7"/>
        <v/>
      </c>
      <c r="X53" s="109">
        <f t="shared" si="8"/>
        <v>0</v>
      </c>
      <c r="Y53" s="171" t="b">
        <f t="shared" si="9"/>
        <v>0</v>
      </c>
      <c r="Z53" s="171" t="b">
        <f t="shared" si="10"/>
        <v>0</v>
      </c>
      <c r="AA53" s="171" t="b">
        <f t="shared" si="11"/>
        <v>0</v>
      </c>
      <c r="AB53" s="171" t="b">
        <f t="shared" si="12"/>
        <v>0</v>
      </c>
      <c r="AC53" s="171" t="b">
        <f t="shared" si="13"/>
        <v>0</v>
      </c>
      <c r="AD53" s="171" t="b">
        <f t="shared" si="26"/>
        <v>0</v>
      </c>
      <c r="AE53" s="171" t="b">
        <f t="shared" si="14"/>
        <v>0</v>
      </c>
      <c r="AF53" s="171" t="b">
        <f t="shared" si="15"/>
        <v>0</v>
      </c>
      <c r="AG53" s="171" t="b">
        <f t="shared" si="16"/>
        <v>0</v>
      </c>
      <c r="AH53" s="171" t="b">
        <f t="shared" si="17"/>
        <v>0</v>
      </c>
      <c r="AI53" s="185" t="str">
        <f t="shared" si="18"/>
        <v/>
      </c>
      <c r="AJ53" s="186" t="str">
        <f t="shared" si="19"/>
        <v/>
      </c>
      <c r="AK53" s="174" t="str">
        <f t="shared" si="27"/>
        <v/>
      </c>
      <c r="AL53" s="175" t="str">
        <f t="shared" si="28"/>
        <v/>
      </c>
      <c r="AM53" s="176">
        <f t="shared" si="29"/>
        <v>0</v>
      </c>
      <c r="AN53" s="156" t="str">
        <f t="shared" si="20"/>
        <v/>
      </c>
      <c r="AO53" s="157" t="str">
        <f t="shared" si="21"/>
        <v/>
      </c>
      <c r="AP53" s="145"/>
      <c r="AQ53" s="175" t="str">
        <f t="shared" si="30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5"/>
        <v/>
      </c>
      <c r="AW53" s="176">
        <f t="shared" si="36"/>
        <v>0</v>
      </c>
      <c r="AX53" s="166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 t="str">
        <f>IF(R56=0,"",IF(R56&gt;0,R55))</f>
        <v/>
      </c>
      <c r="H54" s="188">
        <f>IF(S56=0,"",IF(S56&gt;0,S55))</f>
        <v>0.65</v>
      </c>
      <c r="I54" s="188">
        <f>IF(T56=0,"",IF(T56&gt;0,T55))</f>
        <v>0.9</v>
      </c>
      <c r="J54" s="188">
        <f t="shared" ref="J54:L54" si="37">IF(U56=0,"",IF(U56&gt;0,U55))</f>
        <v>0.6</v>
      </c>
      <c r="K54" s="188">
        <f t="shared" si="37"/>
        <v>0.85</v>
      </c>
      <c r="L54" s="188">
        <f t="shared" si="37"/>
        <v>0.65</v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13</v>
      </c>
      <c r="T54" s="189">
        <f t="shared" si="38"/>
        <v>18</v>
      </c>
      <c r="U54" s="189">
        <f t="shared" si="38"/>
        <v>12</v>
      </c>
      <c r="V54" s="189">
        <f t="shared" si="38"/>
        <v>17</v>
      </c>
      <c r="W54" s="189">
        <f t="shared" si="38"/>
        <v>13</v>
      </c>
      <c r="X54" s="190">
        <f>SUM(AJ18:AJ53)</f>
        <v>14.6</v>
      </c>
      <c r="Y54" s="190">
        <f t="shared" ref="Y54:AH54" si="39">SUM(Y18:Y53)</f>
        <v>2.2000000000000002</v>
      </c>
      <c r="Z54" s="190">
        <f t="shared" si="39"/>
        <v>4.4000000000000004</v>
      </c>
      <c r="AA54" s="190">
        <f t="shared" si="39"/>
        <v>7.6</v>
      </c>
      <c r="AB54" s="190">
        <f t="shared" si="39"/>
        <v>0.4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0.73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>
        <f t="shared" si="40"/>
        <v>0.65</v>
      </c>
      <c r="T55" s="199">
        <f t="shared" si="40"/>
        <v>0.9</v>
      </c>
      <c r="U55" s="199">
        <f t="shared" si="40"/>
        <v>0.6</v>
      </c>
      <c r="V55" s="199">
        <f t="shared" si="40"/>
        <v>0.85</v>
      </c>
      <c r="W55" s="199">
        <f t="shared" si="40"/>
        <v>0.65</v>
      </c>
      <c r="X55" s="199">
        <f>X54/X57</f>
        <v>0.73</v>
      </c>
      <c r="Y55" s="171">
        <f>Y54/10</f>
        <v>0.22000000000000003</v>
      </c>
      <c r="Z55" s="171">
        <f t="shared" ref="Z55:AH55" si="41">Z54/10</f>
        <v>0.44000000000000006</v>
      </c>
      <c r="AA55" s="171">
        <f t="shared" si="41"/>
        <v>0.76</v>
      </c>
      <c r="AB55" s="171">
        <f t="shared" si="41"/>
        <v>0.04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>
        <f>IF($C$2&lt;6,"",IF($C$2&gt;=6,(AR58+AR59)/AR57))</f>
        <v>1</v>
      </c>
      <c r="AS55" s="134">
        <f>IF($C$2&lt;6,"",IF($C$2&gt;=6,(AS58+AS59)/AS57))</f>
        <v>0.95</v>
      </c>
      <c r="AT55" s="134">
        <f>IF($C$2&lt;6,"",IF($C$2&gt;=6,(AT58+AT59)/AT57))</f>
        <v>0.85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20</v>
      </c>
      <c r="T56" s="3">
        <f t="shared" si="42"/>
        <v>20</v>
      </c>
      <c r="U56" s="3">
        <f t="shared" si="42"/>
        <v>20</v>
      </c>
      <c r="V56" s="3">
        <f t="shared" si="42"/>
        <v>20</v>
      </c>
      <c r="W56" s="3">
        <f t="shared" si="42"/>
        <v>20</v>
      </c>
      <c r="X56" s="3">
        <f>COUNTIF(AJ18:AJ53,"")</f>
        <v>16</v>
      </c>
      <c r="Y56" s="10">
        <f>Y54/C68*C70</f>
        <v>0.11</v>
      </c>
      <c r="Z56" s="10">
        <f>Z54/D68*D70</f>
        <v>0.22</v>
      </c>
      <c r="AA56" s="10">
        <f>AA54/E68*E70</f>
        <v>0.38</v>
      </c>
      <c r="AB56" s="10">
        <f>AB54/F68*F70</f>
        <v>2.0000000000000004E-2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20</v>
      </c>
      <c r="AQ56" s="3"/>
      <c r="AR56" s="134">
        <f>IF($C$2&lt;6,"",IF($C$2&gt;=6,(AR59/AR57)))</f>
        <v>0.5</v>
      </c>
      <c r="AS56" s="134">
        <f>IF($C$2&lt;6,"",IF($C$2&gt;=6,(AS59/AS57)))</f>
        <v>0.65</v>
      </c>
      <c r="AT56" s="134">
        <f>IF($C$2&lt;6,"",IF($C$2&gt;=6,(AT59/AT57)))</f>
        <v>0.5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20</v>
      </c>
      <c r="AD57" s="3"/>
      <c r="AN57" s="3"/>
      <c r="AO57" s="3"/>
      <c r="AP57" s="2"/>
      <c r="AQ57" s="3"/>
      <c r="AR57" s="78">
        <f t="shared" ref="AR57:AS57" si="43">COUNTIF(AR18:AR53,"&gt;""")</f>
        <v>20</v>
      </c>
      <c r="AS57" s="78">
        <f t="shared" si="43"/>
        <v>20</v>
      </c>
      <c r="AT57" s="78">
        <f>COUNTIF(AT18:AT53,"&gt;""")</f>
        <v>20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10</v>
      </c>
      <c r="AS58" s="108">
        <f t="shared" ref="AS58:AT58" si="44">COUNTIF(AS18:AS53,"1F")</f>
        <v>6</v>
      </c>
      <c r="AT58" s="108">
        <f t="shared" si="44"/>
        <v>7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10</v>
      </c>
      <c r="AS59" s="108">
        <f t="shared" ref="AS59" si="45">COUNTIF(AS18:AS53,"2F")</f>
        <v>13</v>
      </c>
      <c r="AT59" s="108">
        <f>COUNTIF(AT18:AT53,"1S")</f>
        <v>10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0.65</v>
      </c>
      <c r="E63" s="10">
        <f t="shared" si="46"/>
        <v>0.9</v>
      </c>
      <c r="F63" s="10">
        <f t="shared" si="46"/>
        <v>0.6</v>
      </c>
      <c r="G63" s="10">
        <f t="shared" si="46"/>
        <v>0.85</v>
      </c>
      <c r="H63" s="10">
        <f t="shared" si="46"/>
        <v>0.65</v>
      </c>
      <c r="I63" s="10">
        <f>$AJ$54</f>
        <v>0.73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6</v>
      </c>
      <c r="E68" s="4">
        <f>COUNTIF($C$18:$C$53,"C")</f>
        <v>10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0.15</v>
      </c>
      <c r="D70" s="10">
        <f>D68/$B$54</f>
        <v>0.3</v>
      </c>
      <c r="E70" s="10">
        <f>E68/$B$54</f>
        <v>0.5</v>
      </c>
      <c r="F70" s="10">
        <f>F68/$B$54</f>
        <v>0.05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0.11</v>
      </c>
      <c r="D71" s="10">
        <f>Z56</f>
        <v>0.22</v>
      </c>
      <c r="E71" s="10">
        <f>AA56</f>
        <v>0.38</v>
      </c>
      <c r="F71" s="10">
        <f>AB56</f>
        <v>2.0000000000000004E-2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0.15</v>
      </c>
      <c r="D74" s="10">
        <f>IF($D$7="ja",D70,IF($D7="nee",D72))</f>
        <v>0.3</v>
      </c>
      <c r="E74" s="10">
        <f>IF($D$7="ja",E70,IF($D7="nee",E72))</f>
        <v>0.5</v>
      </c>
      <c r="F74" s="10">
        <f>IF($D$7="ja",F70,IF($D7="nee",F72))</f>
        <v>0.05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0.11</v>
      </c>
      <c r="D75" s="10">
        <f>IF($D$7="ja",D71,IF($D$7="nee",D73))</f>
        <v>0.22</v>
      </c>
      <c r="E75" s="10">
        <f>IF($D$7="ja",E71,IF($D$7="nee",E73))</f>
        <v>0.38</v>
      </c>
      <c r="F75" s="10">
        <f>IF($D$7="ja",F71,IF($D$7="nee",F73))</f>
        <v>2.0000000000000004E-2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Z75"/>
  <sheetViews>
    <sheetView showGridLines="0" showRowColHeaders="0" zoomScale="85" zoomScaleNormal="85" workbookViewId="0">
      <selection activeCell="AR57" sqref="AR57:AT59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10.726562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7</v>
      </c>
      <c r="D2" s="77"/>
      <c r="E2" s="13"/>
      <c r="F2" s="203"/>
      <c r="G2" s="203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21.5" x14ac:dyDescent="0.6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 t="s">
        <v>120</v>
      </c>
      <c r="C18" s="164" t="s">
        <v>16</v>
      </c>
      <c r="D18" s="165"/>
      <c r="E18" s="165"/>
      <c r="F18" s="166"/>
      <c r="G18" s="167"/>
      <c r="H18" s="163" t="s">
        <v>16</v>
      </c>
      <c r="I18" s="163" t="s">
        <v>17</v>
      </c>
      <c r="J18" s="163" t="s">
        <v>17</v>
      </c>
      <c r="K18" s="163" t="s">
        <v>15</v>
      </c>
      <c r="L18" s="168" t="s">
        <v>16</v>
      </c>
      <c r="M18" s="169">
        <f>COUNTA(H18,I18,L18)</f>
        <v>3</v>
      </c>
      <c r="N18" s="170">
        <f>IF(L18="E",1,IF(L18="D",2,IF(L18="C",3,IF(L18="B",4,IF(L18="A",5,IF(L18=5,1,IF(L18=4,2,IF(L18=3,3,IF(L18=2,4,IF(L18=1,5,IF(L18="","")))))))))))</f>
        <v>4</v>
      </c>
      <c r="O18" s="170">
        <f t="shared" ref="O18:O53" si="0">IF(H18="E",1,IF(H18="D",2,IF(H18="C",3,IF(H18="B",4,IF(H18="A",5,IF(H18=5,1,IF(H18=4,2,IF(H18=3,3,IF(H18=2,4,IF(H18=1,5,IF(H18="","")))))))))))</f>
        <v>4</v>
      </c>
      <c r="P18" s="170">
        <f t="shared" ref="P18:P53" si="1">IF(I18="E",1,IF(I18="D",2,IF(I18="C",3,IF(I18="B",4,IF(I18="A",5,IF(I18=5,1,IF(I18=4,2,IF(I18=3,3,IF(I18=2,4,IF(I18=1,5,IF(I18="","")))))))))))</f>
        <v>3</v>
      </c>
      <c r="Q18" s="170">
        <f>IF(M18&lt;3,2,IF($C$2&lt;6,0,IF($C$2&gt;=6,SUM(N18:P18))))</f>
        <v>11</v>
      </c>
      <c r="R18" s="109" t="str">
        <f t="shared" ref="R18:R53" si="2">IF(C18="","",IF(G18="","",IF(G18=$C18,1,IF(G18&lt;$C18,1,IF(G18&gt;$C18,"",IF(G18="A+",1))))))</f>
        <v/>
      </c>
      <c r="S18" s="109">
        <f t="shared" ref="S18:S53" si="3">IF(C18="","",IF(H18="","",IF(H18=$C18,1,IF(H18&lt;$C18,1,IF(H18&gt;$C18,"",IF(H18="A+",1))))))</f>
        <v>1</v>
      </c>
      <c r="T18" s="109" t="str">
        <f t="shared" ref="T18:T53" si="4">IF(C18="","",IF(I18="","",IF(I18=$C18,1,IF(I18&lt;$C18,1,IF(I18&gt;$C18,"",IF(I18="A+",1))))))</f>
        <v/>
      </c>
      <c r="U18" s="109" t="str">
        <f>IF(C18="","",IF(J18="","",IF(J18=$C18,1,IF(J18&lt;$C18,1,IF(J18&gt;$C18,"",IF(J18="A+",1))))))</f>
        <v/>
      </c>
      <c r="V18" s="109">
        <f t="shared" ref="V18:V53" si="5">IF(C18="","",IF(K18="","",IF(K18=$C18,1,IF(K18&lt;$C18,1,IF(K18&gt;$C18,"",IF(K18="A+",1))))))</f>
        <v>1</v>
      </c>
      <c r="W18" s="109">
        <f t="shared" ref="W18:W53" si="6">IF(C18="","",IF(L18="","",IF(L18=$C18,1,IF(L18&lt;$C18,1,IF(L18&gt;$C18,"",IF(L18="A+",1))))))</f>
        <v>1</v>
      </c>
      <c r="X18" s="109">
        <f t="shared" ref="X18:X53" si="7">SUM(R18:W18)</f>
        <v>3</v>
      </c>
      <c r="Y18" s="171" t="b">
        <f t="shared" ref="Y18:Y53" si="8">IF($C18="A",$AJ18)</f>
        <v>0</v>
      </c>
      <c r="Z18" s="171">
        <f t="shared" ref="Z18:Z53" si="9">IF($C18="B",$AJ18)</f>
        <v>0.6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>
        <f t="shared" ref="AI18:AI53" si="13">IF(C18="","",IF(C18&gt;0,COUNTA(G18:L18)))</f>
        <v>5</v>
      </c>
      <c r="AJ18" s="173">
        <f t="shared" ref="AJ18:AJ53" si="14">IF(AI18=0,"",IF(AI18="","",IF(AI18&gt;0,X18/AI18)))</f>
        <v>0.6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TL</v>
      </c>
      <c r="AL18" s="175">
        <f>IF(AK18="","",IF(AK18="PRO",1,IF(AK18="LWOO",2,IF(AK18="BBL",3,IF(AK18="BBL/Kader",4,IF(AK18="Kader",5,IF(AK18="Kader/TL",6,IF(AK18="TL",7,IF(AK18="TL/Havo",8,IF(AK18="Havo",9,IF(AK18="Havo/VWO",10,IF(AK18="VWO",11))))))))))))</f>
        <v>7</v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>2F</v>
      </c>
      <c r="AS18" s="214" t="str">
        <f>IF($C$2&lt;6,"",IF($M18&lt;3,"",IF(P18=1,"&lt;1F",IF(P18&gt;3,"2F",IF(P18&gt;1,"1F")))))</f>
        <v>1F</v>
      </c>
      <c r="AT18" s="214" t="str">
        <f>IF($C$2&lt;6,"",IF($M18&lt;3,"",IF(N18&lt;=2,"&lt;1F",IF(N18&gt;3,"1S",IF(N18&gt;2,"1F")))))</f>
        <v>1S</v>
      </c>
      <c r="AU18" s="166"/>
      <c r="AV18" s="175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6">
        <f t="shared" ref="AW18:AW53" si="15">IF(AV18="",0,IF(AV18&lt;AQ18,0,IF(AV18&gt;=AQ18,1)))</f>
        <v>0</v>
      </c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 t="s">
        <v>121</v>
      </c>
      <c r="C19" s="164" t="s">
        <v>17</v>
      </c>
      <c r="D19" s="144"/>
      <c r="E19" s="144"/>
      <c r="F19" s="166"/>
      <c r="G19" s="167"/>
      <c r="H19" s="163" t="s">
        <v>17</v>
      </c>
      <c r="I19" s="163" t="s">
        <v>19</v>
      </c>
      <c r="J19" s="163" t="s">
        <v>19</v>
      </c>
      <c r="K19" s="163" t="s">
        <v>17</v>
      </c>
      <c r="L19" s="168" t="s">
        <v>17</v>
      </c>
      <c r="M19" s="169">
        <f t="shared" ref="M19:M53" si="17">COUNTA(H19,I19,L19)</f>
        <v>3</v>
      </c>
      <c r="N19" s="170">
        <f t="shared" ref="N19:N53" si="18">IF(L19="E",1,IF(L19="D",2,IF(L19="C",3,IF(L19="B",4,IF(L19="A",5,IF(L19=5,1,IF(L19=4,2,IF(L19=3,3,IF(L19=2,4,IF(L19=1,5,IF(L19="","")))))))))))</f>
        <v>3</v>
      </c>
      <c r="O19" s="170">
        <f t="shared" si="0"/>
        <v>3</v>
      </c>
      <c r="P19" s="170">
        <f t="shared" si="1"/>
        <v>1</v>
      </c>
      <c r="Q19" s="170">
        <f t="shared" ref="Q19:Q53" si="19">IF($C$2&lt;6,0,IF($C$2&gt;=6,SUM(N19:P19)))</f>
        <v>7</v>
      </c>
      <c r="R19" s="109" t="str">
        <f t="shared" si="2"/>
        <v/>
      </c>
      <c r="S19" s="109">
        <f t="shared" si="3"/>
        <v>1</v>
      </c>
      <c r="T19" s="109" t="str">
        <f t="shared" si="4"/>
        <v/>
      </c>
      <c r="U19" s="109" t="str">
        <f t="shared" ref="U19:U53" si="20">IF(C19="","",IF(J19="","",IF(J19=$C19,1,IF(J19&lt;$C19,1,IF(J19&gt;$C19,"",IF(J19="A+",1))))))</f>
        <v/>
      </c>
      <c r="V19" s="109">
        <f t="shared" si="5"/>
        <v>1</v>
      </c>
      <c r="W19" s="109">
        <f t="shared" si="6"/>
        <v>1</v>
      </c>
      <c r="X19" s="109">
        <f t="shared" si="7"/>
        <v>3</v>
      </c>
      <c r="Y19" s="171" t="b">
        <f t="shared" si="8"/>
        <v>0</v>
      </c>
      <c r="Z19" s="171" t="b">
        <f t="shared" si="9"/>
        <v>0</v>
      </c>
      <c r="AA19" s="171">
        <f t="shared" si="10"/>
        <v>0.6</v>
      </c>
      <c r="AB19" s="171" t="b">
        <f t="shared" si="11"/>
        <v>0</v>
      </c>
      <c r="AC19" s="171" t="b">
        <f t="shared" si="12"/>
        <v>0</v>
      </c>
      <c r="AD19" s="171" t="b">
        <f t="shared" ref="AD19:AD53" si="21">IF($C19="1",$AJ19)</f>
        <v>0</v>
      </c>
      <c r="AE19" s="171" t="b">
        <f t="shared" ref="AE19:AE53" si="22">IF($C19=2,$AJ19)</f>
        <v>0</v>
      </c>
      <c r="AF19" s="171" t="b">
        <f t="shared" ref="AF19:AF53" si="23">IF($C19=3,$AJ19)</f>
        <v>0</v>
      </c>
      <c r="AG19" s="171" t="b">
        <f t="shared" ref="AG19:AG53" si="24">IF($C19=4,$AJ19)</f>
        <v>0</v>
      </c>
      <c r="AH19" s="171" t="b">
        <f t="shared" ref="AH19:AH53" si="25">IF($C19=5,$AJ19)</f>
        <v>0</v>
      </c>
      <c r="AI19" s="177">
        <f t="shared" si="13"/>
        <v>5</v>
      </c>
      <c r="AJ19" s="178">
        <f t="shared" si="14"/>
        <v>0.6</v>
      </c>
      <c r="AK19" s="174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75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4</v>
      </c>
      <c r="AM19" s="176">
        <f t="shared" ref="AM19:AM53" si="28">IF(AL19="",0,IF(AL19&lt;AQ19,0,IF(AL19&gt;=AQ19,1)))</f>
        <v>0</v>
      </c>
      <c r="AN19" s="156" t="str">
        <f t="shared" ref="AN19:AN53" si="29">IF(E19="","",IF(E19="x",1))</f>
        <v/>
      </c>
      <c r="AO19" s="157" t="str">
        <f t="shared" ref="AO19:AO53" si="30">IF(D19="","",IF(D19="X",1))</f>
        <v/>
      </c>
      <c r="AP19" s="145"/>
      <c r="AQ19" s="175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1">IF($C$2&lt;6,"",IF(M19&lt;3,"",IF(O19=1,"&lt;1F",IF(O19&gt;3,"2F",IF(O19&gt;1,"1F")))))</f>
        <v>1F</v>
      </c>
      <c r="AS19" s="214" t="str">
        <f t="shared" ref="AS19:AS53" si="32">IF($C$2&lt;6,"",IF($M19&lt;3,"",IF(P19=1,"&lt;1F",IF(P19&gt;3,"2F",IF(P19&gt;1,"1F")))))</f>
        <v>&lt;1F</v>
      </c>
      <c r="AT19" s="214" t="str">
        <f t="shared" ref="AT19:AT53" si="33">IF($C$2&lt;6,"",IF($M19&lt;3,"",IF(N19&lt;=2,"&lt;1F",IF(N19&gt;3,"1S",IF(N19&gt;2,"1F")))))</f>
        <v>1F</v>
      </c>
      <c r="AU19" s="166"/>
      <c r="AV19" s="175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6">
        <f t="shared" si="15"/>
        <v>0</v>
      </c>
      <c r="AX19" s="166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 t="s">
        <v>122</v>
      </c>
      <c r="C20" s="210" t="s">
        <v>17</v>
      </c>
      <c r="D20" s="144"/>
      <c r="E20" s="145"/>
      <c r="F20" s="166"/>
      <c r="G20" s="167"/>
      <c r="H20" s="163" t="s">
        <v>19</v>
      </c>
      <c r="I20" s="163" t="s">
        <v>19</v>
      </c>
      <c r="J20" s="163" t="s">
        <v>19</v>
      </c>
      <c r="K20" s="163" t="s">
        <v>17</v>
      </c>
      <c r="L20" s="168" t="s">
        <v>17</v>
      </c>
      <c r="M20" s="169">
        <f t="shared" si="17"/>
        <v>3</v>
      </c>
      <c r="N20" s="170">
        <f t="shared" si="18"/>
        <v>3</v>
      </c>
      <c r="O20" s="170">
        <f t="shared" si="0"/>
        <v>1</v>
      </c>
      <c r="P20" s="170">
        <f t="shared" si="1"/>
        <v>1</v>
      </c>
      <c r="Q20" s="170">
        <f t="shared" si="19"/>
        <v>5</v>
      </c>
      <c r="R20" s="109" t="str">
        <f t="shared" si="2"/>
        <v/>
      </c>
      <c r="S20" s="109" t="str">
        <f t="shared" si="3"/>
        <v/>
      </c>
      <c r="T20" s="109" t="str">
        <f t="shared" si="4"/>
        <v/>
      </c>
      <c r="U20" s="109" t="str">
        <f t="shared" si="20"/>
        <v/>
      </c>
      <c r="V20" s="109">
        <f t="shared" si="5"/>
        <v>1</v>
      </c>
      <c r="W20" s="109">
        <f t="shared" si="6"/>
        <v>1</v>
      </c>
      <c r="X20" s="109">
        <f t="shared" si="7"/>
        <v>2</v>
      </c>
      <c r="Y20" s="171" t="b">
        <f t="shared" si="8"/>
        <v>0</v>
      </c>
      <c r="Z20" s="171" t="b">
        <f t="shared" si="9"/>
        <v>0</v>
      </c>
      <c r="AA20" s="171">
        <f t="shared" si="10"/>
        <v>0.4</v>
      </c>
      <c r="AB20" s="171" t="b">
        <f t="shared" si="11"/>
        <v>0</v>
      </c>
      <c r="AC20" s="171" t="b">
        <f t="shared" si="12"/>
        <v>0</v>
      </c>
      <c r="AD20" s="171" t="b">
        <f t="shared" si="21"/>
        <v>0</v>
      </c>
      <c r="AE20" s="171" t="b">
        <f t="shared" si="22"/>
        <v>0</v>
      </c>
      <c r="AF20" s="171" t="b">
        <f t="shared" si="23"/>
        <v>0</v>
      </c>
      <c r="AG20" s="171" t="b">
        <f t="shared" si="24"/>
        <v>0</v>
      </c>
      <c r="AH20" s="171" t="b">
        <f t="shared" si="25"/>
        <v>0</v>
      </c>
      <c r="AI20" s="177">
        <f t="shared" si="13"/>
        <v>5</v>
      </c>
      <c r="AJ20" s="178">
        <f t="shared" si="14"/>
        <v>0.4</v>
      </c>
      <c r="AK20" s="174" t="str">
        <f t="shared" si="26"/>
        <v>PRO/BBL</v>
      </c>
      <c r="AL20" s="175" t="b">
        <f t="shared" si="27"/>
        <v>0</v>
      </c>
      <c r="AM20" s="176">
        <f t="shared" si="28"/>
        <v>1</v>
      </c>
      <c r="AN20" s="156" t="str">
        <f t="shared" si="29"/>
        <v/>
      </c>
      <c r="AO20" s="157" t="str">
        <f t="shared" si="30"/>
        <v/>
      </c>
      <c r="AP20" s="145"/>
      <c r="AQ20" s="175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4" t="str">
        <f t="shared" si="31"/>
        <v>&lt;1F</v>
      </c>
      <c r="AS20" s="214" t="str">
        <f t="shared" si="32"/>
        <v>&lt;1F</v>
      </c>
      <c r="AT20" s="214" t="str">
        <f t="shared" si="33"/>
        <v>1F</v>
      </c>
      <c r="AU20" s="166"/>
      <c r="AV20" s="175" t="str">
        <f t="shared" si="34"/>
        <v/>
      </c>
      <c r="AW20" s="176">
        <f t="shared" si="15"/>
        <v>0</v>
      </c>
      <c r="AX20" s="166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123</v>
      </c>
      <c r="C21" s="164" t="s">
        <v>17</v>
      </c>
      <c r="D21" s="145"/>
      <c r="E21" s="145"/>
      <c r="F21" s="166"/>
      <c r="G21" s="167"/>
      <c r="H21" s="179" t="s">
        <v>17</v>
      </c>
      <c r="I21" s="163" t="s">
        <v>16</v>
      </c>
      <c r="J21" s="179" t="s">
        <v>18</v>
      </c>
      <c r="K21" s="163" t="s">
        <v>16</v>
      </c>
      <c r="L21" s="168" t="s">
        <v>17</v>
      </c>
      <c r="M21" s="169">
        <f t="shared" si="17"/>
        <v>3</v>
      </c>
      <c r="N21" s="170">
        <f t="shared" si="18"/>
        <v>3</v>
      </c>
      <c r="O21" s="170">
        <f t="shared" si="0"/>
        <v>3</v>
      </c>
      <c r="P21" s="170">
        <f t="shared" si="1"/>
        <v>4</v>
      </c>
      <c r="Q21" s="170">
        <f t="shared" si="19"/>
        <v>10</v>
      </c>
      <c r="R21" s="109" t="str">
        <f t="shared" si="2"/>
        <v/>
      </c>
      <c r="S21" s="109">
        <f t="shared" si="3"/>
        <v>1</v>
      </c>
      <c r="T21" s="109">
        <f t="shared" si="4"/>
        <v>1</v>
      </c>
      <c r="U21" s="109" t="str">
        <f t="shared" si="20"/>
        <v/>
      </c>
      <c r="V21" s="109">
        <f t="shared" si="5"/>
        <v>1</v>
      </c>
      <c r="W21" s="109">
        <f t="shared" si="6"/>
        <v>1</v>
      </c>
      <c r="X21" s="109">
        <f t="shared" si="7"/>
        <v>4</v>
      </c>
      <c r="Y21" s="171" t="b">
        <f t="shared" si="8"/>
        <v>0</v>
      </c>
      <c r="Z21" s="171" t="b">
        <f t="shared" si="9"/>
        <v>0</v>
      </c>
      <c r="AA21" s="171">
        <f t="shared" si="10"/>
        <v>0.8</v>
      </c>
      <c r="AB21" s="171" t="b">
        <f t="shared" si="11"/>
        <v>0</v>
      </c>
      <c r="AC21" s="171" t="b">
        <f t="shared" si="12"/>
        <v>0</v>
      </c>
      <c r="AD21" s="171" t="b">
        <f t="shared" si="21"/>
        <v>0</v>
      </c>
      <c r="AE21" s="171" t="b">
        <f t="shared" si="22"/>
        <v>0</v>
      </c>
      <c r="AF21" s="171" t="b">
        <f t="shared" si="23"/>
        <v>0</v>
      </c>
      <c r="AG21" s="171" t="b">
        <f t="shared" si="24"/>
        <v>0</v>
      </c>
      <c r="AH21" s="171" t="b">
        <f t="shared" si="25"/>
        <v>0</v>
      </c>
      <c r="AI21" s="177">
        <f t="shared" si="13"/>
        <v>5</v>
      </c>
      <c r="AJ21" s="178">
        <f t="shared" si="14"/>
        <v>0.8</v>
      </c>
      <c r="AK21" s="174" t="str">
        <f t="shared" si="26"/>
        <v>Kader/TL</v>
      </c>
      <c r="AL21" s="175">
        <f t="shared" si="27"/>
        <v>6</v>
      </c>
      <c r="AM21" s="176">
        <f t="shared" si="28"/>
        <v>0</v>
      </c>
      <c r="AN21" s="156" t="str">
        <f t="shared" si="29"/>
        <v/>
      </c>
      <c r="AO21" s="157" t="str">
        <f t="shared" si="30"/>
        <v/>
      </c>
      <c r="AP21" s="145"/>
      <c r="AQ21" s="175" t="str">
        <f t="shared" si="36"/>
        <v/>
      </c>
      <c r="AR21" s="214" t="str">
        <f t="shared" si="31"/>
        <v>1F</v>
      </c>
      <c r="AS21" s="214" t="str">
        <f t="shared" si="32"/>
        <v>2F</v>
      </c>
      <c r="AT21" s="214" t="str">
        <f t="shared" si="33"/>
        <v>1F</v>
      </c>
      <c r="AU21" s="166"/>
      <c r="AV21" s="175" t="str">
        <f t="shared" si="34"/>
        <v/>
      </c>
      <c r="AW21" s="176">
        <f t="shared" si="15"/>
        <v>0</v>
      </c>
      <c r="AX21" s="166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 t="s">
        <v>124</v>
      </c>
      <c r="C22" s="164" t="s">
        <v>17</v>
      </c>
      <c r="D22" s="145"/>
      <c r="E22" s="145"/>
      <c r="F22" s="166"/>
      <c r="G22" s="167"/>
      <c r="H22" s="179" t="s">
        <v>17</v>
      </c>
      <c r="I22" s="163" t="s">
        <v>17</v>
      </c>
      <c r="J22" s="179" t="s">
        <v>17</v>
      </c>
      <c r="K22" s="163" t="s">
        <v>18</v>
      </c>
      <c r="L22" s="168" t="s">
        <v>16</v>
      </c>
      <c r="M22" s="169">
        <f t="shared" si="17"/>
        <v>3</v>
      </c>
      <c r="N22" s="170">
        <f t="shared" si="18"/>
        <v>4</v>
      </c>
      <c r="O22" s="170">
        <f t="shared" si="0"/>
        <v>3</v>
      </c>
      <c r="P22" s="170">
        <f t="shared" si="1"/>
        <v>3</v>
      </c>
      <c r="Q22" s="170">
        <f t="shared" si="19"/>
        <v>10</v>
      </c>
      <c r="R22" s="109" t="str">
        <f t="shared" si="2"/>
        <v/>
      </c>
      <c r="S22" s="109">
        <f t="shared" si="3"/>
        <v>1</v>
      </c>
      <c r="T22" s="109">
        <f t="shared" si="4"/>
        <v>1</v>
      </c>
      <c r="U22" s="109">
        <f t="shared" si="20"/>
        <v>1</v>
      </c>
      <c r="V22" s="109" t="str">
        <f t="shared" si="5"/>
        <v/>
      </c>
      <c r="W22" s="109">
        <f t="shared" si="6"/>
        <v>1</v>
      </c>
      <c r="X22" s="109">
        <f t="shared" si="7"/>
        <v>4</v>
      </c>
      <c r="Y22" s="171" t="b">
        <f t="shared" si="8"/>
        <v>0</v>
      </c>
      <c r="Z22" s="171" t="b">
        <f t="shared" si="9"/>
        <v>0</v>
      </c>
      <c r="AA22" s="171">
        <f t="shared" si="10"/>
        <v>0.8</v>
      </c>
      <c r="AB22" s="171" t="b">
        <f t="shared" si="11"/>
        <v>0</v>
      </c>
      <c r="AC22" s="171" t="b">
        <f t="shared" si="12"/>
        <v>0</v>
      </c>
      <c r="AD22" s="171" t="b">
        <f t="shared" si="21"/>
        <v>0</v>
      </c>
      <c r="AE22" s="171" t="b">
        <f t="shared" si="22"/>
        <v>0</v>
      </c>
      <c r="AF22" s="171" t="b">
        <f t="shared" si="23"/>
        <v>0</v>
      </c>
      <c r="AG22" s="171" t="b">
        <f t="shared" si="24"/>
        <v>0</v>
      </c>
      <c r="AH22" s="171" t="b">
        <f t="shared" si="25"/>
        <v>0</v>
      </c>
      <c r="AI22" s="177">
        <f t="shared" si="13"/>
        <v>5</v>
      </c>
      <c r="AJ22" s="178">
        <f t="shared" si="14"/>
        <v>0.8</v>
      </c>
      <c r="AK22" s="174" t="str">
        <f t="shared" si="26"/>
        <v>Kader/TL</v>
      </c>
      <c r="AL22" s="175">
        <f t="shared" si="27"/>
        <v>6</v>
      </c>
      <c r="AM22" s="176">
        <f t="shared" si="28"/>
        <v>0</v>
      </c>
      <c r="AN22" s="156" t="str">
        <f t="shared" si="29"/>
        <v/>
      </c>
      <c r="AO22" s="157" t="str">
        <f t="shared" si="30"/>
        <v/>
      </c>
      <c r="AP22" s="145"/>
      <c r="AQ22" s="175" t="str">
        <f t="shared" si="36"/>
        <v/>
      </c>
      <c r="AR22" s="214" t="str">
        <f t="shared" si="31"/>
        <v>1F</v>
      </c>
      <c r="AS22" s="214" t="str">
        <f t="shared" si="32"/>
        <v>1F</v>
      </c>
      <c r="AT22" s="214" t="str">
        <f t="shared" si="33"/>
        <v>1S</v>
      </c>
      <c r="AU22" s="166"/>
      <c r="AV22" s="175" t="str">
        <f t="shared" si="34"/>
        <v/>
      </c>
      <c r="AW22" s="176">
        <f t="shared" si="15"/>
        <v>0</v>
      </c>
      <c r="AX22" s="166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125</v>
      </c>
      <c r="C23" s="210" t="s">
        <v>17</v>
      </c>
      <c r="D23" s="145"/>
      <c r="E23" s="145"/>
      <c r="F23" s="166"/>
      <c r="G23" s="167"/>
      <c r="H23" s="163" t="s">
        <v>19</v>
      </c>
      <c r="I23" s="163" t="s">
        <v>19</v>
      </c>
      <c r="J23" s="163" t="s">
        <v>19</v>
      </c>
      <c r="K23" s="163" t="s">
        <v>17</v>
      </c>
      <c r="L23" s="168" t="s">
        <v>17</v>
      </c>
      <c r="M23" s="169">
        <f t="shared" si="17"/>
        <v>3</v>
      </c>
      <c r="N23" s="170">
        <f t="shared" si="18"/>
        <v>3</v>
      </c>
      <c r="O23" s="170">
        <f t="shared" si="0"/>
        <v>1</v>
      </c>
      <c r="P23" s="170">
        <f t="shared" si="1"/>
        <v>1</v>
      </c>
      <c r="Q23" s="170">
        <f t="shared" si="19"/>
        <v>5</v>
      </c>
      <c r="R23" s="109" t="str">
        <f t="shared" si="2"/>
        <v/>
      </c>
      <c r="S23" s="109" t="str">
        <f t="shared" si="3"/>
        <v/>
      </c>
      <c r="T23" s="109" t="str">
        <f t="shared" si="4"/>
        <v/>
      </c>
      <c r="U23" s="109" t="str">
        <f t="shared" si="20"/>
        <v/>
      </c>
      <c r="V23" s="109">
        <f t="shared" si="5"/>
        <v>1</v>
      </c>
      <c r="W23" s="109">
        <f t="shared" si="6"/>
        <v>1</v>
      </c>
      <c r="X23" s="109">
        <f t="shared" si="7"/>
        <v>2</v>
      </c>
      <c r="Y23" s="171" t="b">
        <f t="shared" si="8"/>
        <v>0</v>
      </c>
      <c r="Z23" s="171" t="b">
        <f t="shared" si="9"/>
        <v>0</v>
      </c>
      <c r="AA23" s="171">
        <f t="shared" si="10"/>
        <v>0.4</v>
      </c>
      <c r="AB23" s="171" t="b">
        <f t="shared" si="11"/>
        <v>0</v>
      </c>
      <c r="AC23" s="171" t="b">
        <f t="shared" si="12"/>
        <v>0</v>
      </c>
      <c r="AD23" s="171" t="b">
        <f t="shared" si="21"/>
        <v>0</v>
      </c>
      <c r="AE23" s="171" t="b">
        <f t="shared" si="22"/>
        <v>0</v>
      </c>
      <c r="AF23" s="171" t="b">
        <f t="shared" si="23"/>
        <v>0</v>
      </c>
      <c r="AG23" s="171" t="b">
        <f t="shared" si="24"/>
        <v>0</v>
      </c>
      <c r="AH23" s="171" t="b">
        <f t="shared" si="25"/>
        <v>0</v>
      </c>
      <c r="AI23" s="177">
        <f t="shared" si="13"/>
        <v>5</v>
      </c>
      <c r="AJ23" s="178">
        <f t="shared" si="14"/>
        <v>0.4</v>
      </c>
      <c r="AK23" s="174" t="str">
        <f t="shared" si="26"/>
        <v>PRO/BBL</v>
      </c>
      <c r="AL23" s="175">
        <f>IF(AK23="","",IF(AK23="PRO",1,IF(AK23="PRO/BBL",2,IF(AK23="BBL",3,IF(AK23="BBL/Kader",4,IF(AK23="Kader",5,IF(AK23="Kader/TL",6,IF(AK23="TL",7,IF(AK23="TL/Havo",8,IF(AK23="Havo",9,IF(AK23="Havo/VWO",10,IF(AK23="VWO",11))))))))))))</f>
        <v>2</v>
      </c>
      <c r="AM23" s="176">
        <f t="shared" si="28"/>
        <v>0</v>
      </c>
      <c r="AN23" s="156" t="str">
        <f t="shared" si="29"/>
        <v/>
      </c>
      <c r="AO23" s="157" t="str">
        <f t="shared" si="30"/>
        <v/>
      </c>
      <c r="AP23" s="145"/>
      <c r="AQ23" s="175" t="str">
        <f t="shared" si="36"/>
        <v/>
      </c>
      <c r="AR23" s="214" t="str">
        <f t="shared" si="31"/>
        <v>&lt;1F</v>
      </c>
      <c r="AS23" s="214" t="str">
        <f t="shared" si="32"/>
        <v>&lt;1F</v>
      </c>
      <c r="AT23" s="214" t="str">
        <f t="shared" si="33"/>
        <v>1F</v>
      </c>
      <c r="AU23" s="166"/>
      <c r="AV23" s="175" t="str">
        <f t="shared" si="34"/>
        <v/>
      </c>
      <c r="AW23" s="176">
        <f t="shared" si="15"/>
        <v>0</v>
      </c>
      <c r="AX23" s="166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126</v>
      </c>
      <c r="C24" s="164" t="s">
        <v>18</v>
      </c>
      <c r="D24" s="144"/>
      <c r="E24" s="144"/>
      <c r="F24" s="166"/>
      <c r="G24" s="167"/>
      <c r="H24" s="179" t="s">
        <v>18</v>
      </c>
      <c r="I24" s="163" t="s">
        <v>18</v>
      </c>
      <c r="J24" s="179" t="s">
        <v>17</v>
      </c>
      <c r="K24" s="163" t="s">
        <v>16</v>
      </c>
      <c r="L24" s="168" t="s">
        <v>17</v>
      </c>
      <c r="M24" s="169">
        <f t="shared" si="17"/>
        <v>3</v>
      </c>
      <c r="N24" s="170">
        <f t="shared" si="18"/>
        <v>3</v>
      </c>
      <c r="O24" s="170">
        <f t="shared" si="0"/>
        <v>2</v>
      </c>
      <c r="P24" s="170">
        <f t="shared" si="1"/>
        <v>2</v>
      </c>
      <c r="Q24" s="170">
        <f t="shared" si="19"/>
        <v>7</v>
      </c>
      <c r="R24" s="109" t="str">
        <f t="shared" si="2"/>
        <v/>
      </c>
      <c r="S24" s="109">
        <f t="shared" si="3"/>
        <v>1</v>
      </c>
      <c r="T24" s="109">
        <f t="shared" si="4"/>
        <v>1</v>
      </c>
      <c r="U24" s="109">
        <f t="shared" si="20"/>
        <v>1</v>
      </c>
      <c r="V24" s="109">
        <f t="shared" si="5"/>
        <v>1</v>
      </c>
      <c r="W24" s="109">
        <f t="shared" si="6"/>
        <v>1</v>
      </c>
      <c r="X24" s="109">
        <f t="shared" si="7"/>
        <v>5</v>
      </c>
      <c r="Y24" s="171" t="b">
        <f t="shared" si="8"/>
        <v>0</v>
      </c>
      <c r="Z24" s="171" t="b">
        <f t="shared" si="9"/>
        <v>0</v>
      </c>
      <c r="AA24" s="171" t="b">
        <f t="shared" si="10"/>
        <v>0</v>
      </c>
      <c r="AB24" s="171">
        <f t="shared" si="11"/>
        <v>1</v>
      </c>
      <c r="AC24" s="171" t="b">
        <f t="shared" si="12"/>
        <v>0</v>
      </c>
      <c r="AD24" s="171" t="b">
        <f t="shared" si="21"/>
        <v>0</v>
      </c>
      <c r="AE24" s="171" t="b">
        <f t="shared" si="22"/>
        <v>0</v>
      </c>
      <c r="AF24" s="171" t="b">
        <f t="shared" si="23"/>
        <v>0</v>
      </c>
      <c r="AG24" s="171" t="b">
        <f t="shared" si="24"/>
        <v>0</v>
      </c>
      <c r="AH24" s="171" t="b">
        <f t="shared" si="25"/>
        <v>0</v>
      </c>
      <c r="AI24" s="177">
        <f t="shared" si="13"/>
        <v>5</v>
      </c>
      <c r="AJ24" s="178">
        <f t="shared" si="14"/>
        <v>1</v>
      </c>
      <c r="AK24" s="174" t="str">
        <f t="shared" si="26"/>
        <v>BBL/Kader</v>
      </c>
      <c r="AL24" s="175">
        <f t="shared" si="27"/>
        <v>4</v>
      </c>
      <c r="AM24" s="176">
        <f t="shared" si="28"/>
        <v>0</v>
      </c>
      <c r="AN24" s="156" t="str">
        <f t="shared" si="29"/>
        <v/>
      </c>
      <c r="AO24" s="157" t="str">
        <f t="shared" si="30"/>
        <v/>
      </c>
      <c r="AP24" s="145"/>
      <c r="AQ24" s="175" t="str">
        <f t="shared" si="36"/>
        <v/>
      </c>
      <c r="AR24" s="214" t="str">
        <f t="shared" si="31"/>
        <v>1F</v>
      </c>
      <c r="AS24" s="214" t="str">
        <f t="shared" si="32"/>
        <v>1F</v>
      </c>
      <c r="AT24" s="214" t="str">
        <f t="shared" si="33"/>
        <v>1F</v>
      </c>
      <c r="AU24" s="166"/>
      <c r="AV24" s="175" t="str">
        <f t="shared" si="34"/>
        <v/>
      </c>
      <c r="AW24" s="176">
        <f t="shared" si="15"/>
        <v>0</v>
      </c>
      <c r="AX24" s="166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127</v>
      </c>
      <c r="C25" s="164" t="s">
        <v>17</v>
      </c>
      <c r="D25" s="145"/>
      <c r="E25" s="145"/>
      <c r="F25" s="166"/>
      <c r="G25" s="180"/>
      <c r="H25" s="179" t="s">
        <v>17</v>
      </c>
      <c r="I25" s="179" t="s">
        <v>16</v>
      </c>
      <c r="J25" s="179" t="s">
        <v>19</v>
      </c>
      <c r="K25" s="179" t="s">
        <v>16</v>
      </c>
      <c r="L25" s="181" t="s">
        <v>17</v>
      </c>
      <c r="M25" s="169">
        <f t="shared" si="17"/>
        <v>3</v>
      </c>
      <c r="N25" s="170">
        <f t="shared" si="18"/>
        <v>3</v>
      </c>
      <c r="O25" s="170">
        <f t="shared" si="0"/>
        <v>3</v>
      </c>
      <c r="P25" s="170">
        <f t="shared" si="1"/>
        <v>4</v>
      </c>
      <c r="Q25" s="170">
        <f t="shared" si="19"/>
        <v>10</v>
      </c>
      <c r="R25" s="109" t="str">
        <f t="shared" si="2"/>
        <v/>
      </c>
      <c r="S25" s="109">
        <f t="shared" si="3"/>
        <v>1</v>
      </c>
      <c r="T25" s="109">
        <f t="shared" si="4"/>
        <v>1</v>
      </c>
      <c r="U25" s="109" t="str">
        <f t="shared" si="20"/>
        <v/>
      </c>
      <c r="V25" s="109">
        <f t="shared" si="5"/>
        <v>1</v>
      </c>
      <c r="W25" s="109">
        <f t="shared" si="6"/>
        <v>1</v>
      </c>
      <c r="X25" s="109">
        <f t="shared" si="7"/>
        <v>4</v>
      </c>
      <c r="Y25" s="171" t="b">
        <f t="shared" si="8"/>
        <v>0</v>
      </c>
      <c r="Z25" s="171" t="b">
        <f t="shared" si="9"/>
        <v>0</v>
      </c>
      <c r="AA25" s="171">
        <f t="shared" si="10"/>
        <v>0.8</v>
      </c>
      <c r="AB25" s="171" t="b">
        <f t="shared" si="11"/>
        <v>0</v>
      </c>
      <c r="AC25" s="171" t="b">
        <f t="shared" si="12"/>
        <v>0</v>
      </c>
      <c r="AD25" s="171" t="b">
        <f t="shared" si="21"/>
        <v>0</v>
      </c>
      <c r="AE25" s="171" t="b">
        <f t="shared" si="22"/>
        <v>0</v>
      </c>
      <c r="AF25" s="171" t="b">
        <f t="shared" si="23"/>
        <v>0</v>
      </c>
      <c r="AG25" s="171" t="b">
        <f t="shared" si="24"/>
        <v>0</v>
      </c>
      <c r="AH25" s="171" t="b">
        <f t="shared" si="25"/>
        <v>0</v>
      </c>
      <c r="AI25" s="177">
        <f t="shared" si="13"/>
        <v>5</v>
      </c>
      <c r="AJ25" s="178">
        <f t="shared" si="14"/>
        <v>0.8</v>
      </c>
      <c r="AK25" s="174" t="str">
        <f t="shared" si="26"/>
        <v>Kader/TL</v>
      </c>
      <c r="AL25" s="175">
        <f t="shared" si="27"/>
        <v>6</v>
      </c>
      <c r="AM25" s="176">
        <f t="shared" si="28"/>
        <v>0</v>
      </c>
      <c r="AN25" s="156" t="str">
        <f t="shared" si="29"/>
        <v/>
      </c>
      <c r="AO25" s="157" t="str">
        <f t="shared" si="30"/>
        <v/>
      </c>
      <c r="AP25" s="145"/>
      <c r="AQ25" s="175" t="str">
        <f t="shared" si="36"/>
        <v/>
      </c>
      <c r="AR25" s="214" t="str">
        <f t="shared" si="31"/>
        <v>1F</v>
      </c>
      <c r="AS25" s="214" t="str">
        <f t="shared" si="32"/>
        <v>2F</v>
      </c>
      <c r="AT25" s="214" t="str">
        <f t="shared" si="33"/>
        <v>1F</v>
      </c>
      <c r="AU25" s="166"/>
      <c r="AV25" s="175" t="str">
        <f t="shared" si="34"/>
        <v/>
      </c>
      <c r="AW25" s="176">
        <f t="shared" si="15"/>
        <v>0</v>
      </c>
      <c r="AX25" s="166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 t="s">
        <v>128</v>
      </c>
      <c r="C26" s="164" t="s">
        <v>16</v>
      </c>
      <c r="D26" s="145"/>
      <c r="E26" s="145"/>
      <c r="F26" s="166"/>
      <c r="G26" s="180"/>
      <c r="H26" s="179" t="s">
        <v>16</v>
      </c>
      <c r="I26" s="179" t="s">
        <v>18</v>
      </c>
      <c r="J26" s="179" t="s">
        <v>16</v>
      </c>
      <c r="K26" s="179" t="s">
        <v>15</v>
      </c>
      <c r="L26" s="181" t="s">
        <v>17</v>
      </c>
      <c r="M26" s="169">
        <f t="shared" si="17"/>
        <v>3</v>
      </c>
      <c r="N26" s="170">
        <f t="shared" si="18"/>
        <v>3</v>
      </c>
      <c r="O26" s="170">
        <f t="shared" si="0"/>
        <v>4</v>
      </c>
      <c r="P26" s="170">
        <f t="shared" si="1"/>
        <v>2</v>
      </c>
      <c r="Q26" s="170">
        <f t="shared" si="19"/>
        <v>9</v>
      </c>
      <c r="R26" s="109" t="str">
        <f t="shared" si="2"/>
        <v/>
      </c>
      <c r="S26" s="109">
        <f t="shared" si="3"/>
        <v>1</v>
      </c>
      <c r="T26" s="109" t="str">
        <f t="shared" si="4"/>
        <v/>
      </c>
      <c r="U26" s="109">
        <f t="shared" si="20"/>
        <v>1</v>
      </c>
      <c r="V26" s="109">
        <f t="shared" si="5"/>
        <v>1</v>
      </c>
      <c r="W26" s="109" t="str">
        <f t="shared" si="6"/>
        <v/>
      </c>
      <c r="X26" s="109">
        <f t="shared" si="7"/>
        <v>3</v>
      </c>
      <c r="Y26" s="171" t="b">
        <f t="shared" si="8"/>
        <v>0</v>
      </c>
      <c r="Z26" s="171">
        <f t="shared" si="9"/>
        <v>0.6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1"/>
        <v>0</v>
      </c>
      <c r="AE26" s="171" t="b">
        <f t="shared" si="22"/>
        <v>0</v>
      </c>
      <c r="AF26" s="171" t="b">
        <f t="shared" si="23"/>
        <v>0</v>
      </c>
      <c r="AG26" s="171" t="b">
        <f t="shared" si="24"/>
        <v>0</v>
      </c>
      <c r="AH26" s="171" t="b">
        <f t="shared" si="25"/>
        <v>0</v>
      </c>
      <c r="AI26" s="177">
        <f t="shared" si="13"/>
        <v>5</v>
      </c>
      <c r="AJ26" s="178">
        <f t="shared" si="14"/>
        <v>0.6</v>
      </c>
      <c r="AK26" s="174" t="str">
        <f t="shared" si="26"/>
        <v>Kader</v>
      </c>
      <c r="AL26" s="175">
        <f t="shared" si="27"/>
        <v>5</v>
      </c>
      <c r="AM26" s="176">
        <f t="shared" si="28"/>
        <v>0</v>
      </c>
      <c r="AN26" s="156" t="str">
        <f t="shared" si="29"/>
        <v/>
      </c>
      <c r="AO26" s="157" t="str">
        <f t="shared" si="30"/>
        <v/>
      </c>
      <c r="AP26" s="145"/>
      <c r="AQ26" s="175" t="str">
        <f t="shared" si="36"/>
        <v/>
      </c>
      <c r="AR26" s="214" t="str">
        <f t="shared" si="31"/>
        <v>2F</v>
      </c>
      <c r="AS26" s="214" t="str">
        <f t="shared" si="32"/>
        <v>1F</v>
      </c>
      <c r="AT26" s="214" t="str">
        <f t="shared" si="33"/>
        <v>1F</v>
      </c>
      <c r="AU26" s="166"/>
      <c r="AV26" s="175" t="str">
        <f t="shared" si="34"/>
        <v/>
      </c>
      <c r="AW26" s="176">
        <f t="shared" si="15"/>
        <v>0</v>
      </c>
      <c r="AX26" s="166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 t="s">
        <v>129</v>
      </c>
      <c r="C27" s="210" t="s">
        <v>17</v>
      </c>
      <c r="D27" s="145"/>
      <c r="E27" s="145"/>
      <c r="F27" s="166"/>
      <c r="G27" s="180"/>
      <c r="H27" s="179" t="s">
        <v>18</v>
      </c>
      <c r="I27" s="179" t="s">
        <v>17</v>
      </c>
      <c r="J27" s="179" t="s">
        <v>17</v>
      </c>
      <c r="K27" s="179" t="s">
        <v>17</v>
      </c>
      <c r="L27" s="181" t="s">
        <v>16</v>
      </c>
      <c r="M27" s="169">
        <f t="shared" si="17"/>
        <v>3</v>
      </c>
      <c r="N27" s="170">
        <f t="shared" si="18"/>
        <v>4</v>
      </c>
      <c r="O27" s="170">
        <f t="shared" si="0"/>
        <v>2</v>
      </c>
      <c r="P27" s="170">
        <f t="shared" si="1"/>
        <v>3</v>
      </c>
      <c r="Q27" s="170">
        <f t="shared" si="19"/>
        <v>9</v>
      </c>
      <c r="R27" s="109" t="str">
        <f t="shared" si="2"/>
        <v/>
      </c>
      <c r="S27" s="109" t="str">
        <f t="shared" si="3"/>
        <v/>
      </c>
      <c r="T27" s="109">
        <f t="shared" si="4"/>
        <v>1</v>
      </c>
      <c r="U27" s="109">
        <f t="shared" si="20"/>
        <v>1</v>
      </c>
      <c r="V27" s="109">
        <f t="shared" si="5"/>
        <v>1</v>
      </c>
      <c r="W27" s="109">
        <f t="shared" si="6"/>
        <v>1</v>
      </c>
      <c r="X27" s="109">
        <f t="shared" si="7"/>
        <v>4</v>
      </c>
      <c r="Y27" s="171" t="b">
        <f t="shared" si="8"/>
        <v>0</v>
      </c>
      <c r="Z27" s="171" t="b">
        <f t="shared" si="9"/>
        <v>0</v>
      </c>
      <c r="AA27" s="171">
        <f t="shared" si="10"/>
        <v>0.8</v>
      </c>
      <c r="AB27" s="171" t="b">
        <f t="shared" si="11"/>
        <v>0</v>
      </c>
      <c r="AC27" s="171" t="b">
        <f t="shared" si="12"/>
        <v>0</v>
      </c>
      <c r="AD27" s="171" t="b">
        <f t="shared" si="21"/>
        <v>0</v>
      </c>
      <c r="AE27" s="171" t="b">
        <f t="shared" si="22"/>
        <v>0</v>
      </c>
      <c r="AF27" s="171" t="b">
        <f t="shared" si="23"/>
        <v>0</v>
      </c>
      <c r="AG27" s="171" t="b">
        <f t="shared" si="24"/>
        <v>0</v>
      </c>
      <c r="AH27" s="171" t="b">
        <f t="shared" si="25"/>
        <v>0</v>
      </c>
      <c r="AI27" s="177">
        <f t="shared" si="13"/>
        <v>5</v>
      </c>
      <c r="AJ27" s="178">
        <f t="shared" si="14"/>
        <v>0.8</v>
      </c>
      <c r="AK27" s="174" t="str">
        <f t="shared" si="26"/>
        <v>Kader</v>
      </c>
      <c r="AL27" s="175">
        <f t="shared" si="27"/>
        <v>5</v>
      </c>
      <c r="AM27" s="176">
        <f t="shared" si="28"/>
        <v>0</v>
      </c>
      <c r="AN27" s="156" t="str">
        <f t="shared" si="29"/>
        <v/>
      </c>
      <c r="AO27" s="157" t="str">
        <f t="shared" si="30"/>
        <v/>
      </c>
      <c r="AP27" s="145"/>
      <c r="AQ27" s="175" t="str">
        <f t="shared" si="36"/>
        <v/>
      </c>
      <c r="AR27" s="214" t="str">
        <f t="shared" si="31"/>
        <v>1F</v>
      </c>
      <c r="AS27" s="214" t="str">
        <f t="shared" si="32"/>
        <v>1F</v>
      </c>
      <c r="AT27" s="214" t="str">
        <f t="shared" si="33"/>
        <v>1S</v>
      </c>
      <c r="AU27" s="166"/>
      <c r="AV27" s="175" t="str">
        <f t="shared" si="34"/>
        <v/>
      </c>
      <c r="AW27" s="176">
        <f t="shared" si="15"/>
        <v>0</v>
      </c>
      <c r="AX27" s="166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 t="s">
        <v>130</v>
      </c>
      <c r="C28" s="164" t="s">
        <v>18</v>
      </c>
      <c r="D28" s="145"/>
      <c r="E28" s="145"/>
      <c r="F28" s="166"/>
      <c r="G28" s="180"/>
      <c r="H28" s="179" t="s">
        <v>18</v>
      </c>
      <c r="I28" s="179" t="s">
        <v>18</v>
      </c>
      <c r="J28" s="179" t="s">
        <v>19</v>
      </c>
      <c r="K28" s="179" t="s">
        <v>19</v>
      </c>
      <c r="L28" s="181" t="s">
        <v>19</v>
      </c>
      <c r="M28" s="169">
        <f t="shared" si="17"/>
        <v>3</v>
      </c>
      <c r="N28" s="170">
        <f t="shared" si="18"/>
        <v>1</v>
      </c>
      <c r="O28" s="170">
        <f t="shared" si="0"/>
        <v>2</v>
      </c>
      <c r="P28" s="170">
        <f t="shared" si="1"/>
        <v>2</v>
      </c>
      <c r="Q28" s="170">
        <f t="shared" si="19"/>
        <v>5</v>
      </c>
      <c r="R28" s="109" t="str">
        <f t="shared" si="2"/>
        <v/>
      </c>
      <c r="S28" s="109">
        <f t="shared" si="3"/>
        <v>1</v>
      </c>
      <c r="T28" s="109">
        <f t="shared" si="4"/>
        <v>1</v>
      </c>
      <c r="U28" s="109" t="str">
        <f t="shared" si="20"/>
        <v/>
      </c>
      <c r="V28" s="109" t="str">
        <f t="shared" si="5"/>
        <v/>
      </c>
      <c r="W28" s="109" t="str">
        <f t="shared" si="6"/>
        <v/>
      </c>
      <c r="X28" s="109">
        <f t="shared" si="7"/>
        <v>2</v>
      </c>
      <c r="Y28" s="171" t="b">
        <f t="shared" si="8"/>
        <v>0</v>
      </c>
      <c r="Z28" s="171" t="b">
        <f t="shared" si="9"/>
        <v>0</v>
      </c>
      <c r="AA28" s="171" t="b">
        <f t="shared" si="10"/>
        <v>0</v>
      </c>
      <c r="AB28" s="171">
        <f t="shared" si="11"/>
        <v>0.4</v>
      </c>
      <c r="AC28" s="171" t="b">
        <f t="shared" si="12"/>
        <v>0</v>
      </c>
      <c r="AD28" s="171" t="b">
        <f t="shared" si="21"/>
        <v>0</v>
      </c>
      <c r="AE28" s="171" t="b">
        <f t="shared" si="22"/>
        <v>0</v>
      </c>
      <c r="AF28" s="171" t="b">
        <f t="shared" si="23"/>
        <v>0</v>
      </c>
      <c r="AG28" s="171" t="b">
        <f t="shared" si="24"/>
        <v>0</v>
      </c>
      <c r="AH28" s="171" t="b">
        <f t="shared" si="25"/>
        <v>0</v>
      </c>
      <c r="AI28" s="177">
        <f t="shared" si="13"/>
        <v>5</v>
      </c>
      <c r="AJ28" s="178">
        <f t="shared" si="14"/>
        <v>0.4</v>
      </c>
      <c r="AK28" s="174" t="str">
        <f t="shared" si="26"/>
        <v>PRO/BBL</v>
      </c>
      <c r="AL28" s="175" t="b">
        <f t="shared" si="27"/>
        <v>0</v>
      </c>
      <c r="AM28" s="176">
        <f t="shared" si="28"/>
        <v>1</v>
      </c>
      <c r="AN28" s="156" t="str">
        <f t="shared" si="29"/>
        <v/>
      </c>
      <c r="AO28" s="157" t="str">
        <f t="shared" si="30"/>
        <v/>
      </c>
      <c r="AP28" s="145"/>
      <c r="AQ28" s="175" t="str">
        <f t="shared" si="36"/>
        <v/>
      </c>
      <c r="AR28" s="214" t="str">
        <f t="shared" si="31"/>
        <v>1F</v>
      </c>
      <c r="AS28" s="214" t="str">
        <f t="shared" si="32"/>
        <v>1F</v>
      </c>
      <c r="AT28" s="214" t="str">
        <f t="shared" si="33"/>
        <v>&lt;1F</v>
      </c>
      <c r="AU28" s="166"/>
      <c r="AV28" s="175" t="str">
        <f t="shared" si="34"/>
        <v/>
      </c>
      <c r="AW28" s="176">
        <f t="shared" si="15"/>
        <v>0</v>
      </c>
      <c r="AX28" s="166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 t="s">
        <v>131</v>
      </c>
      <c r="C29" s="164" t="s">
        <v>16</v>
      </c>
      <c r="D29" s="145"/>
      <c r="E29" s="145"/>
      <c r="F29" s="166"/>
      <c r="G29" s="180"/>
      <c r="H29" s="179" t="s">
        <v>16</v>
      </c>
      <c r="I29" s="179" t="s">
        <v>15</v>
      </c>
      <c r="J29" s="179" t="s">
        <v>17</v>
      </c>
      <c r="K29" s="179" t="s">
        <v>17</v>
      </c>
      <c r="L29" s="181" t="s">
        <v>16</v>
      </c>
      <c r="M29" s="169">
        <f t="shared" si="17"/>
        <v>3</v>
      </c>
      <c r="N29" s="170">
        <f t="shared" si="18"/>
        <v>4</v>
      </c>
      <c r="O29" s="170">
        <f t="shared" si="0"/>
        <v>4</v>
      </c>
      <c r="P29" s="170">
        <f t="shared" si="1"/>
        <v>5</v>
      </c>
      <c r="Q29" s="170">
        <f t="shared" si="19"/>
        <v>13</v>
      </c>
      <c r="R29" s="109" t="str">
        <f t="shared" si="2"/>
        <v/>
      </c>
      <c r="S29" s="109">
        <f t="shared" si="3"/>
        <v>1</v>
      </c>
      <c r="T29" s="109">
        <f t="shared" si="4"/>
        <v>1</v>
      </c>
      <c r="U29" s="109" t="str">
        <f t="shared" si="20"/>
        <v/>
      </c>
      <c r="V29" s="109" t="str">
        <f t="shared" si="5"/>
        <v/>
      </c>
      <c r="W29" s="109">
        <f t="shared" si="6"/>
        <v>1</v>
      </c>
      <c r="X29" s="109">
        <f t="shared" si="7"/>
        <v>3</v>
      </c>
      <c r="Y29" s="171" t="b">
        <f t="shared" si="8"/>
        <v>0</v>
      </c>
      <c r="Z29" s="171">
        <f t="shared" si="9"/>
        <v>0.6</v>
      </c>
      <c r="AA29" s="171" t="b">
        <f t="shared" si="10"/>
        <v>0</v>
      </c>
      <c r="AB29" s="171" t="b">
        <f t="shared" si="11"/>
        <v>0</v>
      </c>
      <c r="AC29" s="171" t="b">
        <f t="shared" si="12"/>
        <v>0</v>
      </c>
      <c r="AD29" s="171" t="b">
        <f t="shared" si="21"/>
        <v>0</v>
      </c>
      <c r="AE29" s="171" t="b">
        <f t="shared" si="22"/>
        <v>0</v>
      </c>
      <c r="AF29" s="171" t="b">
        <f t="shared" si="23"/>
        <v>0</v>
      </c>
      <c r="AG29" s="171" t="b">
        <f t="shared" si="24"/>
        <v>0</v>
      </c>
      <c r="AH29" s="171" t="b">
        <f t="shared" si="25"/>
        <v>0</v>
      </c>
      <c r="AI29" s="177">
        <f t="shared" si="13"/>
        <v>5</v>
      </c>
      <c r="AJ29" s="178">
        <f t="shared" si="14"/>
        <v>0.6</v>
      </c>
      <c r="AK29" s="174" t="str">
        <f t="shared" si="26"/>
        <v>Havo</v>
      </c>
      <c r="AL29" s="175">
        <f t="shared" si="27"/>
        <v>9</v>
      </c>
      <c r="AM29" s="176">
        <f t="shared" si="28"/>
        <v>0</v>
      </c>
      <c r="AN29" s="156" t="str">
        <f t="shared" si="29"/>
        <v/>
      </c>
      <c r="AO29" s="157" t="str">
        <f t="shared" si="30"/>
        <v/>
      </c>
      <c r="AP29" s="145"/>
      <c r="AQ29" s="175" t="str">
        <f t="shared" si="36"/>
        <v/>
      </c>
      <c r="AR29" s="214" t="str">
        <f t="shared" si="31"/>
        <v>2F</v>
      </c>
      <c r="AS29" s="214" t="str">
        <f t="shared" si="32"/>
        <v>2F</v>
      </c>
      <c r="AT29" s="214" t="str">
        <f t="shared" si="33"/>
        <v>1S</v>
      </c>
      <c r="AU29" s="166"/>
      <c r="AV29" s="175" t="str">
        <f t="shared" si="34"/>
        <v/>
      </c>
      <c r="AW29" s="176">
        <f t="shared" si="15"/>
        <v>0</v>
      </c>
      <c r="AX29" s="166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 t="s">
        <v>132</v>
      </c>
      <c r="C30" s="210" t="s">
        <v>17</v>
      </c>
      <c r="D30" s="145"/>
      <c r="E30" s="145"/>
      <c r="F30" s="166"/>
      <c r="G30" s="180"/>
      <c r="H30" s="179" t="s">
        <v>18</v>
      </c>
      <c r="I30" s="179" t="s">
        <v>16</v>
      </c>
      <c r="J30" s="179" t="s">
        <v>17</v>
      </c>
      <c r="K30" s="179" t="s">
        <v>17</v>
      </c>
      <c r="L30" s="181" t="s">
        <v>16</v>
      </c>
      <c r="M30" s="169">
        <f t="shared" si="17"/>
        <v>3</v>
      </c>
      <c r="N30" s="170">
        <f t="shared" si="18"/>
        <v>4</v>
      </c>
      <c r="O30" s="170">
        <f t="shared" si="0"/>
        <v>2</v>
      </c>
      <c r="P30" s="170">
        <f t="shared" si="1"/>
        <v>4</v>
      </c>
      <c r="Q30" s="170">
        <f t="shared" si="19"/>
        <v>10</v>
      </c>
      <c r="R30" s="109" t="str">
        <f t="shared" si="2"/>
        <v/>
      </c>
      <c r="S30" s="109" t="str">
        <f t="shared" si="3"/>
        <v/>
      </c>
      <c r="T30" s="109">
        <f t="shared" si="4"/>
        <v>1</v>
      </c>
      <c r="U30" s="109">
        <f t="shared" si="20"/>
        <v>1</v>
      </c>
      <c r="V30" s="109">
        <f t="shared" si="5"/>
        <v>1</v>
      </c>
      <c r="W30" s="109">
        <f t="shared" si="6"/>
        <v>1</v>
      </c>
      <c r="X30" s="109">
        <f t="shared" si="7"/>
        <v>4</v>
      </c>
      <c r="Y30" s="171" t="b">
        <f t="shared" si="8"/>
        <v>0</v>
      </c>
      <c r="Z30" s="171" t="b">
        <f t="shared" si="9"/>
        <v>0</v>
      </c>
      <c r="AA30" s="171">
        <f t="shared" si="10"/>
        <v>0.8</v>
      </c>
      <c r="AB30" s="171" t="b">
        <f t="shared" si="11"/>
        <v>0</v>
      </c>
      <c r="AC30" s="171" t="b">
        <f t="shared" si="12"/>
        <v>0</v>
      </c>
      <c r="AD30" s="171" t="b">
        <f t="shared" si="21"/>
        <v>0</v>
      </c>
      <c r="AE30" s="171" t="b">
        <f t="shared" si="22"/>
        <v>0</v>
      </c>
      <c r="AF30" s="171" t="b">
        <f t="shared" si="23"/>
        <v>0</v>
      </c>
      <c r="AG30" s="171" t="b">
        <f t="shared" si="24"/>
        <v>0</v>
      </c>
      <c r="AH30" s="171" t="b">
        <f t="shared" si="25"/>
        <v>0</v>
      </c>
      <c r="AI30" s="177">
        <f t="shared" si="13"/>
        <v>5</v>
      </c>
      <c r="AJ30" s="178">
        <f t="shared" si="14"/>
        <v>0.8</v>
      </c>
      <c r="AK30" s="174" t="str">
        <f t="shared" si="26"/>
        <v>Kader/TL</v>
      </c>
      <c r="AL30" s="175">
        <f t="shared" si="27"/>
        <v>6</v>
      </c>
      <c r="AM30" s="176">
        <f t="shared" si="28"/>
        <v>0</v>
      </c>
      <c r="AN30" s="156" t="str">
        <f t="shared" si="29"/>
        <v/>
      </c>
      <c r="AO30" s="157" t="str">
        <f t="shared" si="30"/>
        <v/>
      </c>
      <c r="AP30" s="145"/>
      <c r="AQ30" s="175" t="str">
        <f t="shared" si="36"/>
        <v/>
      </c>
      <c r="AR30" s="214" t="str">
        <f t="shared" si="31"/>
        <v>1F</v>
      </c>
      <c r="AS30" s="214" t="str">
        <f t="shared" si="32"/>
        <v>2F</v>
      </c>
      <c r="AT30" s="214" t="str">
        <f t="shared" si="33"/>
        <v>1S</v>
      </c>
      <c r="AU30" s="166"/>
      <c r="AV30" s="175" t="str">
        <f t="shared" si="34"/>
        <v/>
      </c>
      <c r="AW30" s="176">
        <f t="shared" si="15"/>
        <v>0</v>
      </c>
      <c r="AX30" s="166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 t="s">
        <v>133</v>
      </c>
      <c r="C31" s="210" t="s">
        <v>16</v>
      </c>
      <c r="D31" s="145"/>
      <c r="E31" s="145"/>
      <c r="F31" s="166"/>
      <c r="G31" s="180"/>
      <c r="H31" s="179" t="s">
        <v>15</v>
      </c>
      <c r="I31" s="179" t="s">
        <v>17</v>
      </c>
      <c r="J31" s="179" t="s">
        <v>16</v>
      </c>
      <c r="K31" s="179" t="s">
        <v>18</v>
      </c>
      <c r="L31" s="181" t="s">
        <v>16</v>
      </c>
      <c r="M31" s="169">
        <f t="shared" si="17"/>
        <v>3</v>
      </c>
      <c r="N31" s="170">
        <f t="shared" si="18"/>
        <v>4</v>
      </c>
      <c r="O31" s="170">
        <f t="shared" si="0"/>
        <v>5</v>
      </c>
      <c r="P31" s="170">
        <f t="shared" si="1"/>
        <v>3</v>
      </c>
      <c r="Q31" s="170">
        <f t="shared" si="19"/>
        <v>12</v>
      </c>
      <c r="R31" s="109" t="str">
        <f t="shared" si="2"/>
        <v/>
      </c>
      <c r="S31" s="109">
        <f t="shared" si="3"/>
        <v>1</v>
      </c>
      <c r="T31" s="109" t="str">
        <f t="shared" si="4"/>
        <v/>
      </c>
      <c r="U31" s="109">
        <f t="shared" si="20"/>
        <v>1</v>
      </c>
      <c r="V31" s="109" t="str">
        <f t="shared" si="5"/>
        <v/>
      </c>
      <c r="W31" s="109">
        <f t="shared" si="6"/>
        <v>1</v>
      </c>
      <c r="X31" s="109">
        <f t="shared" si="7"/>
        <v>3</v>
      </c>
      <c r="Y31" s="171" t="b">
        <f t="shared" si="8"/>
        <v>0</v>
      </c>
      <c r="Z31" s="171">
        <f t="shared" si="9"/>
        <v>0.6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1"/>
        <v>0</v>
      </c>
      <c r="AE31" s="171" t="b">
        <f t="shared" si="22"/>
        <v>0</v>
      </c>
      <c r="AF31" s="171" t="b">
        <f t="shared" si="23"/>
        <v>0</v>
      </c>
      <c r="AG31" s="171" t="b">
        <f t="shared" si="24"/>
        <v>0</v>
      </c>
      <c r="AH31" s="171" t="b">
        <f t="shared" si="25"/>
        <v>0</v>
      </c>
      <c r="AI31" s="177">
        <f t="shared" si="13"/>
        <v>5</v>
      </c>
      <c r="AJ31" s="178">
        <f t="shared" si="14"/>
        <v>0.6</v>
      </c>
      <c r="AK31" s="174" t="str">
        <f t="shared" si="26"/>
        <v>TL/Havo</v>
      </c>
      <c r="AL31" s="175">
        <f t="shared" si="27"/>
        <v>8</v>
      </c>
      <c r="AM31" s="176">
        <f t="shared" si="28"/>
        <v>0</v>
      </c>
      <c r="AN31" s="156" t="str">
        <f t="shared" si="29"/>
        <v/>
      </c>
      <c r="AO31" s="157" t="str">
        <f t="shared" si="30"/>
        <v/>
      </c>
      <c r="AP31" s="145"/>
      <c r="AQ31" s="175" t="str">
        <f t="shared" si="36"/>
        <v/>
      </c>
      <c r="AR31" s="214" t="str">
        <f t="shared" si="31"/>
        <v>2F</v>
      </c>
      <c r="AS31" s="214" t="str">
        <f t="shared" si="32"/>
        <v>1F</v>
      </c>
      <c r="AT31" s="214" t="str">
        <f t="shared" si="33"/>
        <v>1S</v>
      </c>
      <c r="AU31" s="166"/>
      <c r="AV31" s="175" t="str">
        <f t="shared" si="34"/>
        <v/>
      </c>
      <c r="AW31" s="176">
        <f t="shared" si="15"/>
        <v>0</v>
      </c>
      <c r="AX31" s="166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 t="s">
        <v>134</v>
      </c>
      <c r="C32" s="210" t="s">
        <v>16</v>
      </c>
      <c r="D32" s="145"/>
      <c r="E32" s="145"/>
      <c r="F32" s="166"/>
      <c r="G32" s="180"/>
      <c r="H32" s="179" t="s">
        <v>15</v>
      </c>
      <c r="I32" s="179" t="s">
        <v>18</v>
      </c>
      <c r="J32" s="179" t="s">
        <v>17</v>
      </c>
      <c r="K32" s="179" t="s">
        <v>15</v>
      </c>
      <c r="L32" s="181" t="s">
        <v>15</v>
      </c>
      <c r="M32" s="169">
        <f t="shared" si="17"/>
        <v>3</v>
      </c>
      <c r="N32" s="170">
        <f t="shared" si="18"/>
        <v>5</v>
      </c>
      <c r="O32" s="170">
        <f t="shared" si="0"/>
        <v>5</v>
      </c>
      <c r="P32" s="170">
        <f t="shared" si="1"/>
        <v>2</v>
      </c>
      <c r="Q32" s="170">
        <f t="shared" si="19"/>
        <v>12</v>
      </c>
      <c r="R32" s="109" t="str">
        <f t="shared" si="2"/>
        <v/>
      </c>
      <c r="S32" s="109">
        <f t="shared" si="3"/>
        <v>1</v>
      </c>
      <c r="T32" s="109" t="str">
        <f t="shared" si="4"/>
        <v/>
      </c>
      <c r="U32" s="109" t="str">
        <f t="shared" si="20"/>
        <v/>
      </c>
      <c r="V32" s="109">
        <f t="shared" si="5"/>
        <v>1</v>
      </c>
      <c r="W32" s="109">
        <f t="shared" si="6"/>
        <v>1</v>
      </c>
      <c r="X32" s="109">
        <f t="shared" si="7"/>
        <v>3</v>
      </c>
      <c r="Y32" s="171" t="b">
        <f t="shared" si="8"/>
        <v>0</v>
      </c>
      <c r="Z32" s="171">
        <f t="shared" si="9"/>
        <v>0.6</v>
      </c>
      <c r="AA32" s="171" t="b">
        <f t="shared" si="10"/>
        <v>0</v>
      </c>
      <c r="AB32" s="171" t="b">
        <f t="shared" si="11"/>
        <v>0</v>
      </c>
      <c r="AC32" s="171" t="b">
        <f t="shared" si="12"/>
        <v>0</v>
      </c>
      <c r="AD32" s="171" t="b">
        <f t="shared" si="21"/>
        <v>0</v>
      </c>
      <c r="AE32" s="171" t="b">
        <f t="shared" si="22"/>
        <v>0</v>
      </c>
      <c r="AF32" s="171" t="b">
        <f t="shared" si="23"/>
        <v>0</v>
      </c>
      <c r="AG32" s="171" t="b">
        <f t="shared" si="24"/>
        <v>0</v>
      </c>
      <c r="AH32" s="171" t="b">
        <f t="shared" si="25"/>
        <v>0</v>
      </c>
      <c r="AI32" s="177">
        <f t="shared" si="13"/>
        <v>5</v>
      </c>
      <c r="AJ32" s="178">
        <f t="shared" si="14"/>
        <v>0.6</v>
      </c>
      <c r="AK32" s="174" t="str">
        <f t="shared" si="26"/>
        <v>TL/Havo</v>
      </c>
      <c r="AL32" s="175">
        <f t="shared" si="27"/>
        <v>8</v>
      </c>
      <c r="AM32" s="176">
        <f t="shared" si="28"/>
        <v>0</v>
      </c>
      <c r="AN32" s="156" t="str">
        <f t="shared" si="29"/>
        <v/>
      </c>
      <c r="AO32" s="157" t="str">
        <f t="shared" si="30"/>
        <v/>
      </c>
      <c r="AP32" s="145"/>
      <c r="AQ32" s="175" t="str">
        <f t="shared" si="36"/>
        <v/>
      </c>
      <c r="AR32" s="214" t="str">
        <f t="shared" si="31"/>
        <v>2F</v>
      </c>
      <c r="AS32" s="214" t="str">
        <f t="shared" si="32"/>
        <v>1F</v>
      </c>
      <c r="AT32" s="214" t="str">
        <f t="shared" si="33"/>
        <v>1S</v>
      </c>
      <c r="AU32" s="166"/>
      <c r="AV32" s="175" t="str">
        <f t="shared" si="34"/>
        <v/>
      </c>
      <c r="AW32" s="176">
        <f t="shared" si="15"/>
        <v>0</v>
      </c>
      <c r="AX32" s="166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 t="s">
        <v>135</v>
      </c>
      <c r="C33" s="210" t="s">
        <v>17</v>
      </c>
      <c r="D33" s="145"/>
      <c r="E33" s="145"/>
      <c r="F33" s="166"/>
      <c r="G33" s="180"/>
      <c r="H33" s="179" t="s">
        <v>16</v>
      </c>
      <c r="I33" s="179" t="s">
        <v>17</v>
      </c>
      <c r="J33" s="179" t="s">
        <v>16</v>
      </c>
      <c r="K33" s="179" t="s">
        <v>17</v>
      </c>
      <c r="L33" s="216" t="s">
        <v>16</v>
      </c>
      <c r="M33" s="169">
        <f t="shared" si="17"/>
        <v>3</v>
      </c>
      <c r="N33" s="170">
        <f t="shared" si="18"/>
        <v>4</v>
      </c>
      <c r="O33" s="170">
        <f t="shared" si="0"/>
        <v>4</v>
      </c>
      <c r="P33" s="170">
        <f t="shared" si="1"/>
        <v>3</v>
      </c>
      <c r="Q33" s="170">
        <f t="shared" si="19"/>
        <v>11</v>
      </c>
      <c r="R33" s="109" t="str">
        <f t="shared" si="2"/>
        <v/>
      </c>
      <c r="S33" s="109">
        <f t="shared" si="3"/>
        <v>1</v>
      </c>
      <c r="T33" s="109">
        <f t="shared" si="4"/>
        <v>1</v>
      </c>
      <c r="U33" s="109">
        <f t="shared" si="20"/>
        <v>1</v>
      </c>
      <c r="V33" s="109">
        <f t="shared" si="5"/>
        <v>1</v>
      </c>
      <c r="W33" s="109">
        <f t="shared" si="6"/>
        <v>1</v>
      </c>
      <c r="X33" s="109">
        <f t="shared" si="7"/>
        <v>5</v>
      </c>
      <c r="Y33" s="171" t="b">
        <f t="shared" si="8"/>
        <v>0</v>
      </c>
      <c r="Z33" s="171" t="b">
        <f t="shared" si="9"/>
        <v>0</v>
      </c>
      <c r="AA33" s="171">
        <f t="shared" si="10"/>
        <v>1</v>
      </c>
      <c r="AB33" s="171" t="b">
        <f t="shared" si="11"/>
        <v>0</v>
      </c>
      <c r="AC33" s="171" t="b">
        <f t="shared" si="12"/>
        <v>0</v>
      </c>
      <c r="AD33" s="171" t="b">
        <f t="shared" si="21"/>
        <v>0</v>
      </c>
      <c r="AE33" s="171" t="b">
        <f t="shared" si="22"/>
        <v>0</v>
      </c>
      <c r="AF33" s="171" t="b">
        <f t="shared" si="23"/>
        <v>0</v>
      </c>
      <c r="AG33" s="171" t="b">
        <f t="shared" si="24"/>
        <v>0</v>
      </c>
      <c r="AH33" s="171" t="b">
        <f t="shared" si="25"/>
        <v>0</v>
      </c>
      <c r="AI33" s="177">
        <f t="shared" si="13"/>
        <v>5</v>
      </c>
      <c r="AJ33" s="178">
        <f t="shared" si="14"/>
        <v>1</v>
      </c>
      <c r="AK33" s="174" t="str">
        <f t="shared" si="26"/>
        <v>TL</v>
      </c>
      <c r="AL33" s="175">
        <f t="shared" si="27"/>
        <v>7</v>
      </c>
      <c r="AM33" s="176">
        <f t="shared" si="28"/>
        <v>0</v>
      </c>
      <c r="AN33" s="156" t="str">
        <f t="shared" si="29"/>
        <v/>
      </c>
      <c r="AO33" s="157" t="str">
        <f t="shared" si="30"/>
        <v/>
      </c>
      <c r="AP33" s="145"/>
      <c r="AQ33" s="175" t="str">
        <f t="shared" si="36"/>
        <v/>
      </c>
      <c r="AR33" s="214" t="str">
        <f t="shared" si="31"/>
        <v>2F</v>
      </c>
      <c r="AS33" s="214" t="str">
        <f t="shared" si="32"/>
        <v>1F</v>
      </c>
      <c r="AT33" s="214" t="str">
        <f t="shared" si="33"/>
        <v>1S</v>
      </c>
      <c r="AU33" s="166"/>
      <c r="AV33" s="175" t="str">
        <f t="shared" si="34"/>
        <v/>
      </c>
      <c r="AW33" s="176">
        <f t="shared" si="15"/>
        <v>0</v>
      </c>
      <c r="AX33" s="166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 t="s">
        <v>136</v>
      </c>
      <c r="C34" s="210" t="s">
        <v>17</v>
      </c>
      <c r="D34" s="145"/>
      <c r="E34" s="145"/>
      <c r="F34" s="166"/>
      <c r="G34" s="180"/>
      <c r="H34" s="179" t="s">
        <v>19</v>
      </c>
      <c r="I34" s="179" t="s">
        <v>17</v>
      </c>
      <c r="J34" s="179" t="s">
        <v>19</v>
      </c>
      <c r="K34" s="179" t="s">
        <v>17</v>
      </c>
      <c r="L34" s="216" t="s">
        <v>16</v>
      </c>
      <c r="M34" s="169">
        <f t="shared" si="17"/>
        <v>3</v>
      </c>
      <c r="N34" s="170">
        <f t="shared" si="18"/>
        <v>4</v>
      </c>
      <c r="O34" s="170">
        <f t="shared" si="0"/>
        <v>1</v>
      </c>
      <c r="P34" s="170">
        <f t="shared" si="1"/>
        <v>3</v>
      </c>
      <c r="Q34" s="170">
        <f t="shared" si="19"/>
        <v>8</v>
      </c>
      <c r="R34" s="109" t="str">
        <f t="shared" si="2"/>
        <v/>
      </c>
      <c r="S34" s="109" t="str">
        <f t="shared" si="3"/>
        <v/>
      </c>
      <c r="T34" s="109">
        <f t="shared" si="4"/>
        <v>1</v>
      </c>
      <c r="U34" s="109" t="str">
        <f t="shared" si="20"/>
        <v/>
      </c>
      <c r="V34" s="109">
        <f t="shared" si="5"/>
        <v>1</v>
      </c>
      <c r="W34" s="109">
        <f t="shared" si="6"/>
        <v>1</v>
      </c>
      <c r="X34" s="109">
        <f t="shared" si="7"/>
        <v>3</v>
      </c>
      <c r="Y34" s="171" t="b">
        <f t="shared" si="8"/>
        <v>0</v>
      </c>
      <c r="Z34" s="171" t="b">
        <f t="shared" si="9"/>
        <v>0</v>
      </c>
      <c r="AA34" s="171">
        <f t="shared" si="10"/>
        <v>0.6</v>
      </c>
      <c r="AB34" s="171" t="b">
        <f t="shared" si="11"/>
        <v>0</v>
      </c>
      <c r="AC34" s="171" t="b">
        <f t="shared" si="12"/>
        <v>0</v>
      </c>
      <c r="AD34" s="171" t="b">
        <f t="shared" si="21"/>
        <v>0</v>
      </c>
      <c r="AE34" s="171" t="b">
        <f t="shared" si="22"/>
        <v>0</v>
      </c>
      <c r="AF34" s="171" t="b">
        <f t="shared" si="23"/>
        <v>0</v>
      </c>
      <c r="AG34" s="171" t="b">
        <f t="shared" si="24"/>
        <v>0</v>
      </c>
      <c r="AH34" s="171" t="b">
        <f t="shared" si="25"/>
        <v>0</v>
      </c>
      <c r="AI34" s="177">
        <f t="shared" si="13"/>
        <v>5</v>
      </c>
      <c r="AJ34" s="178">
        <f t="shared" si="14"/>
        <v>0.6</v>
      </c>
      <c r="AK34" s="174" t="str">
        <f t="shared" si="26"/>
        <v>BBL/Kader</v>
      </c>
      <c r="AL34" s="175">
        <f t="shared" si="27"/>
        <v>4</v>
      </c>
      <c r="AM34" s="176">
        <f t="shared" si="28"/>
        <v>0</v>
      </c>
      <c r="AN34" s="156" t="str">
        <f t="shared" si="29"/>
        <v/>
      </c>
      <c r="AO34" s="157" t="str">
        <f t="shared" si="30"/>
        <v/>
      </c>
      <c r="AP34" s="145"/>
      <c r="AQ34" s="175" t="str">
        <f t="shared" si="36"/>
        <v/>
      </c>
      <c r="AR34" s="214" t="str">
        <f t="shared" si="31"/>
        <v>&lt;1F</v>
      </c>
      <c r="AS34" s="214" t="str">
        <f t="shared" si="32"/>
        <v>1F</v>
      </c>
      <c r="AT34" s="214" t="str">
        <f t="shared" si="33"/>
        <v>1S</v>
      </c>
      <c r="AU34" s="166"/>
      <c r="AV34" s="175" t="str">
        <f t="shared" si="34"/>
        <v/>
      </c>
      <c r="AW34" s="176">
        <f t="shared" si="15"/>
        <v>0</v>
      </c>
      <c r="AX34" s="166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 t="s">
        <v>137</v>
      </c>
      <c r="C35" s="210" t="s">
        <v>17</v>
      </c>
      <c r="D35" s="145"/>
      <c r="E35" s="145"/>
      <c r="F35" s="166"/>
      <c r="G35" s="180"/>
      <c r="H35" s="179" t="s">
        <v>18</v>
      </c>
      <c r="I35" s="179" t="s">
        <v>16</v>
      </c>
      <c r="J35" s="179" t="s">
        <v>17</v>
      </c>
      <c r="K35" s="179" t="s">
        <v>15</v>
      </c>
      <c r="L35" s="181" t="s">
        <v>17</v>
      </c>
      <c r="M35" s="169">
        <f t="shared" si="17"/>
        <v>3</v>
      </c>
      <c r="N35" s="170">
        <f t="shared" si="18"/>
        <v>3</v>
      </c>
      <c r="O35" s="170">
        <f t="shared" si="0"/>
        <v>2</v>
      </c>
      <c r="P35" s="170">
        <f t="shared" si="1"/>
        <v>4</v>
      </c>
      <c r="Q35" s="170">
        <f t="shared" si="19"/>
        <v>9</v>
      </c>
      <c r="R35" s="109" t="str">
        <f t="shared" si="2"/>
        <v/>
      </c>
      <c r="S35" s="109" t="str">
        <f t="shared" si="3"/>
        <v/>
      </c>
      <c r="T35" s="109">
        <f t="shared" si="4"/>
        <v>1</v>
      </c>
      <c r="U35" s="109">
        <f t="shared" si="20"/>
        <v>1</v>
      </c>
      <c r="V35" s="109">
        <f t="shared" si="5"/>
        <v>1</v>
      </c>
      <c r="W35" s="109">
        <f t="shared" si="6"/>
        <v>1</v>
      </c>
      <c r="X35" s="109">
        <f t="shared" si="7"/>
        <v>4</v>
      </c>
      <c r="Y35" s="171" t="b">
        <f t="shared" si="8"/>
        <v>0</v>
      </c>
      <c r="Z35" s="171" t="b">
        <f t="shared" si="9"/>
        <v>0</v>
      </c>
      <c r="AA35" s="171">
        <f t="shared" si="10"/>
        <v>0.8</v>
      </c>
      <c r="AB35" s="171" t="b">
        <f t="shared" si="11"/>
        <v>0</v>
      </c>
      <c r="AC35" s="171" t="b">
        <f t="shared" si="12"/>
        <v>0</v>
      </c>
      <c r="AD35" s="171" t="b">
        <f t="shared" si="21"/>
        <v>0</v>
      </c>
      <c r="AE35" s="171" t="b">
        <f t="shared" si="22"/>
        <v>0</v>
      </c>
      <c r="AF35" s="171" t="b">
        <f t="shared" si="23"/>
        <v>0</v>
      </c>
      <c r="AG35" s="171" t="b">
        <f t="shared" si="24"/>
        <v>0</v>
      </c>
      <c r="AH35" s="171" t="b">
        <f t="shared" si="25"/>
        <v>0</v>
      </c>
      <c r="AI35" s="177">
        <f t="shared" si="13"/>
        <v>5</v>
      </c>
      <c r="AJ35" s="178">
        <f t="shared" si="14"/>
        <v>0.8</v>
      </c>
      <c r="AK35" s="174" t="str">
        <f t="shared" si="26"/>
        <v>Kader</v>
      </c>
      <c r="AL35" s="175">
        <f t="shared" si="27"/>
        <v>5</v>
      </c>
      <c r="AM35" s="176">
        <f t="shared" si="28"/>
        <v>0</v>
      </c>
      <c r="AN35" s="156" t="str">
        <f t="shared" si="29"/>
        <v/>
      </c>
      <c r="AO35" s="157" t="str">
        <f t="shared" si="30"/>
        <v/>
      </c>
      <c r="AP35" s="145"/>
      <c r="AQ35" s="175" t="str">
        <f t="shared" si="36"/>
        <v/>
      </c>
      <c r="AR35" s="214" t="str">
        <f t="shared" si="31"/>
        <v>1F</v>
      </c>
      <c r="AS35" s="214" t="str">
        <f t="shared" si="32"/>
        <v>2F</v>
      </c>
      <c r="AT35" s="214" t="str">
        <f t="shared" si="33"/>
        <v>1F</v>
      </c>
      <c r="AU35" s="166"/>
      <c r="AV35" s="175" t="str">
        <f t="shared" si="34"/>
        <v/>
      </c>
      <c r="AW35" s="176">
        <f t="shared" si="15"/>
        <v>0</v>
      </c>
      <c r="AX35" s="166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 t="s">
        <v>138</v>
      </c>
      <c r="C36" s="164" t="s">
        <v>17</v>
      </c>
      <c r="D36" s="145"/>
      <c r="E36" s="145"/>
      <c r="F36" s="166"/>
      <c r="G36" s="180"/>
      <c r="H36" s="179" t="s">
        <v>17</v>
      </c>
      <c r="I36" s="179" t="s">
        <v>17</v>
      </c>
      <c r="J36" s="179" t="s">
        <v>18</v>
      </c>
      <c r="K36" s="179" t="s">
        <v>19</v>
      </c>
      <c r="L36" s="181" t="s">
        <v>18</v>
      </c>
      <c r="M36" s="169">
        <f t="shared" si="17"/>
        <v>3</v>
      </c>
      <c r="N36" s="170">
        <f t="shared" si="18"/>
        <v>2</v>
      </c>
      <c r="O36" s="170">
        <f t="shared" si="0"/>
        <v>3</v>
      </c>
      <c r="P36" s="170">
        <f t="shared" si="1"/>
        <v>3</v>
      </c>
      <c r="Q36" s="170">
        <f t="shared" si="19"/>
        <v>8</v>
      </c>
      <c r="R36" s="109" t="str">
        <f t="shared" si="2"/>
        <v/>
      </c>
      <c r="S36" s="109">
        <f t="shared" si="3"/>
        <v>1</v>
      </c>
      <c r="T36" s="109">
        <f t="shared" si="4"/>
        <v>1</v>
      </c>
      <c r="U36" s="109" t="str">
        <f t="shared" si="20"/>
        <v/>
      </c>
      <c r="V36" s="109" t="str">
        <f t="shared" si="5"/>
        <v/>
      </c>
      <c r="W36" s="109" t="str">
        <f t="shared" si="6"/>
        <v/>
      </c>
      <c r="X36" s="109">
        <f t="shared" si="7"/>
        <v>2</v>
      </c>
      <c r="Y36" s="171" t="b">
        <f t="shared" si="8"/>
        <v>0</v>
      </c>
      <c r="Z36" s="171" t="b">
        <f t="shared" si="9"/>
        <v>0</v>
      </c>
      <c r="AA36" s="171">
        <f t="shared" si="10"/>
        <v>0.4</v>
      </c>
      <c r="AB36" s="171" t="b">
        <f t="shared" si="11"/>
        <v>0</v>
      </c>
      <c r="AC36" s="171" t="b">
        <f t="shared" si="12"/>
        <v>0</v>
      </c>
      <c r="AD36" s="171" t="b">
        <f t="shared" si="21"/>
        <v>0</v>
      </c>
      <c r="AE36" s="171" t="b">
        <f t="shared" si="22"/>
        <v>0</v>
      </c>
      <c r="AF36" s="171" t="b">
        <f t="shared" si="23"/>
        <v>0</v>
      </c>
      <c r="AG36" s="171" t="b">
        <f t="shared" si="24"/>
        <v>0</v>
      </c>
      <c r="AH36" s="171" t="b">
        <f t="shared" si="25"/>
        <v>0</v>
      </c>
      <c r="AI36" s="177">
        <f t="shared" si="13"/>
        <v>5</v>
      </c>
      <c r="AJ36" s="178">
        <f t="shared" si="14"/>
        <v>0.4</v>
      </c>
      <c r="AK36" s="174" t="str">
        <f t="shared" si="26"/>
        <v>BBL/Kader</v>
      </c>
      <c r="AL36" s="175">
        <f t="shared" si="27"/>
        <v>4</v>
      </c>
      <c r="AM36" s="176">
        <f t="shared" si="28"/>
        <v>0</v>
      </c>
      <c r="AN36" s="156" t="str">
        <f t="shared" si="29"/>
        <v/>
      </c>
      <c r="AO36" s="157" t="str">
        <f t="shared" si="30"/>
        <v/>
      </c>
      <c r="AP36" s="145"/>
      <c r="AQ36" s="175" t="str">
        <f t="shared" si="36"/>
        <v/>
      </c>
      <c r="AR36" s="214" t="str">
        <f t="shared" si="31"/>
        <v>1F</v>
      </c>
      <c r="AS36" s="214" t="str">
        <f t="shared" si="32"/>
        <v>1F</v>
      </c>
      <c r="AT36" s="214" t="str">
        <f t="shared" si="33"/>
        <v>&lt;1F</v>
      </c>
      <c r="AU36" s="166"/>
      <c r="AV36" s="175" t="str">
        <f t="shared" si="34"/>
        <v/>
      </c>
      <c r="AW36" s="176">
        <f t="shared" si="15"/>
        <v>0</v>
      </c>
      <c r="AX36" s="166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 t="s">
        <v>139</v>
      </c>
      <c r="C37" s="210" t="s">
        <v>18</v>
      </c>
      <c r="D37" s="145"/>
      <c r="E37" s="145"/>
      <c r="F37" s="166"/>
      <c r="G37" s="180"/>
      <c r="H37" s="179" t="s">
        <v>17</v>
      </c>
      <c r="I37" s="179" t="s">
        <v>18</v>
      </c>
      <c r="J37" s="179" t="s">
        <v>18</v>
      </c>
      <c r="K37" s="179" t="s">
        <v>17</v>
      </c>
      <c r="L37" s="181" t="s">
        <v>19</v>
      </c>
      <c r="M37" s="169">
        <f t="shared" si="17"/>
        <v>3</v>
      </c>
      <c r="N37" s="170">
        <f t="shared" si="18"/>
        <v>1</v>
      </c>
      <c r="O37" s="170">
        <f t="shared" si="0"/>
        <v>3</v>
      </c>
      <c r="P37" s="170">
        <f t="shared" si="1"/>
        <v>2</v>
      </c>
      <c r="Q37" s="170">
        <f t="shared" si="19"/>
        <v>6</v>
      </c>
      <c r="R37" s="109" t="str">
        <f t="shared" si="2"/>
        <v/>
      </c>
      <c r="S37" s="109">
        <f t="shared" si="3"/>
        <v>1</v>
      </c>
      <c r="T37" s="109">
        <f t="shared" si="4"/>
        <v>1</v>
      </c>
      <c r="U37" s="109">
        <f t="shared" si="20"/>
        <v>1</v>
      </c>
      <c r="V37" s="109">
        <f t="shared" si="5"/>
        <v>1</v>
      </c>
      <c r="W37" s="109" t="str">
        <f t="shared" si="6"/>
        <v/>
      </c>
      <c r="X37" s="109">
        <f t="shared" si="7"/>
        <v>4</v>
      </c>
      <c r="Y37" s="171" t="b">
        <f t="shared" si="8"/>
        <v>0</v>
      </c>
      <c r="Z37" s="171" t="b">
        <f t="shared" si="9"/>
        <v>0</v>
      </c>
      <c r="AA37" s="171" t="b">
        <f t="shared" si="10"/>
        <v>0</v>
      </c>
      <c r="AB37" s="171">
        <f t="shared" si="11"/>
        <v>0.8</v>
      </c>
      <c r="AC37" s="171" t="b">
        <f t="shared" si="12"/>
        <v>0</v>
      </c>
      <c r="AD37" s="171" t="b">
        <f t="shared" si="21"/>
        <v>0</v>
      </c>
      <c r="AE37" s="171" t="b">
        <f t="shared" si="22"/>
        <v>0</v>
      </c>
      <c r="AF37" s="171" t="b">
        <f t="shared" si="23"/>
        <v>0</v>
      </c>
      <c r="AG37" s="171" t="b">
        <f t="shared" si="24"/>
        <v>0</v>
      </c>
      <c r="AH37" s="171" t="b">
        <f t="shared" si="25"/>
        <v>0</v>
      </c>
      <c r="AI37" s="177">
        <f t="shared" si="13"/>
        <v>5</v>
      </c>
      <c r="AJ37" s="178">
        <f t="shared" si="14"/>
        <v>0.8</v>
      </c>
      <c r="AK37" s="174" t="str">
        <f t="shared" si="26"/>
        <v>BBL</v>
      </c>
      <c r="AL37" s="175">
        <f t="shared" si="27"/>
        <v>3</v>
      </c>
      <c r="AM37" s="176">
        <f t="shared" si="28"/>
        <v>0</v>
      </c>
      <c r="AN37" s="156" t="str">
        <f t="shared" si="29"/>
        <v/>
      </c>
      <c r="AO37" s="157" t="str">
        <f t="shared" si="30"/>
        <v/>
      </c>
      <c r="AP37" s="145"/>
      <c r="AQ37" s="175" t="str">
        <f t="shared" si="36"/>
        <v/>
      </c>
      <c r="AR37" s="214" t="str">
        <f t="shared" si="31"/>
        <v>1F</v>
      </c>
      <c r="AS37" s="214" t="str">
        <f t="shared" si="32"/>
        <v>1F</v>
      </c>
      <c r="AT37" s="214" t="str">
        <f t="shared" si="33"/>
        <v>&lt;1F</v>
      </c>
      <c r="AU37" s="166"/>
      <c r="AV37" s="175" t="str">
        <f t="shared" si="34"/>
        <v/>
      </c>
      <c r="AW37" s="176">
        <f t="shared" si="15"/>
        <v>0</v>
      </c>
      <c r="AX37" s="166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4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7"/>
        <v>0</v>
      </c>
      <c r="N38" s="170" t="str">
        <f t="shared" si="18"/>
        <v/>
      </c>
      <c r="O38" s="170" t="str">
        <f t="shared" si="0"/>
        <v/>
      </c>
      <c r="P38" s="170" t="str">
        <f t="shared" si="1"/>
        <v/>
      </c>
      <c r="Q38" s="170">
        <f t="shared" si="19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20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1"/>
        <v>0</v>
      </c>
      <c r="AE38" s="171" t="b">
        <f t="shared" si="22"/>
        <v>0</v>
      </c>
      <c r="AF38" s="171" t="b">
        <f t="shared" si="23"/>
        <v>0</v>
      </c>
      <c r="AG38" s="171" t="b">
        <f t="shared" si="24"/>
        <v>0</v>
      </c>
      <c r="AH38" s="171" t="b">
        <f t="shared" si="25"/>
        <v>0</v>
      </c>
      <c r="AI38" s="177" t="str">
        <f t="shared" si="13"/>
        <v/>
      </c>
      <c r="AJ38" s="178" t="str">
        <f t="shared" si="14"/>
        <v/>
      </c>
      <c r="AK38" s="174" t="str">
        <f t="shared" si="26"/>
        <v/>
      </c>
      <c r="AL38" s="175" t="str">
        <f t="shared" si="27"/>
        <v/>
      </c>
      <c r="AM38" s="176">
        <f t="shared" si="28"/>
        <v>0</v>
      </c>
      <c r="AN38" s="156" t="str">
        <f t="shared" si="29"/>
        <v/>
      </c>
      <c r="AO38" s="157" t="str">
        <f t="shared" si="30"/>
        <v/>
      </c>
      <c r="AP38" s="145"/>
      <c r="AQ38" s="175" t="str">
        <f t="shared" si="36"/>
        <v/>
      </c>
      <c r="AR38" s="214" t="str">
        <f t="shared" si="31"/>
        <v/>
      </c>
      <c r="AS38" s="214" t="str">
        <f t="shared" si="32"/>
        <v/>
      </c>
      <c r="AT38" s="214" t="str">
        <f t="shared" si="33"/>
        <v/>
      </c>
      <c r="AU38" s="166"/>
      <c r="AV38" s="175" t="str">
        <f t="shared" si="34"/>
        <v/>
      </c>
      <c r="AW38" s="176">
        <f t="shared" si="15"/>
        <v>0</v>
      </c>
      <c r="AX38" s="166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10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7"/>
        <v>0</v>
      </c>
      <c r="N39" s="170" t="str">
        <f t="shared" si="18"/>
        <v/>
      </c>
      <c r="O39" s="170" t="str">
        <f t="shared" si="0"/>
        <v/>
      </c>
      <c r="P39" s="170" t="str">
        <f t="shared" si="1"/>
        <v/>
      </c>
      <c r="Q39" s="170">
        <f t="shared" si="19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20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1"/>
        <v>0</v>
      </c>
      <c r="AE39" s="171" t="b">
        <f t="shared" si="22"/>
        <v>0</v>
      </c>
      <c r="AF39" s="171" t="b">
        <f t="shared" si="23"/>
        <v>0</v>
      </c>
      <c r="AG39" s="171" t="b">
        <f t="shared" si="24"/>
        <v>0</v>
      </c>
      <c r="AH39" s="171" t="b">
        <f t="shared" si="25"/>
        <v>0</v>
      </c>
      <c r="AI39" s="177" t="str">
        <f t="shared" si="13"/>
        <v/>
      </c>
      <c r="AJ39" s="178" t="str">
        <f t="shared" si="14"/>
        <v/>
      </c>
      <c r="AK39" s="174" t="str">
        <f t="shared" si="26"/>
        <v/>
      </c>
      <c r="AL39" s="175" t="str">
        <f t="shared" si="27"/>
        <v/>
      </c>
      <c r="AM39" s="176">
        <f t="shared" si="28"/>
        <v>0</v>
      </c>
      <c r="AN39" s="156" t="str">
        <f t="shared" si="29"/>
        <v/>
      </c>
      <c r="AO39" s="157" t="str">
        <f t="shared" si="30"/>
        <v/>
      </c>
      <c r="AP39" s="145"/>
      <c r="AQ39" s="175" t="str">
        <f t="shared" si="36"/>
        <v/>
      </c>
      <c r="AR39" s="214" t="str">
        <f t="shared" si="31"/>
        <v/>
      </c>
      <c r="AS39" s="214" t="str">
        <f t="shared" si="32"/>
        <v/>
      </c>
      <c r="AT39" s="214" t="str">
        <f t="shared" si="33"/>
        <v/>
      </c>
      <c r="AU39" s="166"/>
      <c r="AV39" s="175" t="str">
        <f t="shared" si="34"/>
        <v/>
      </c>
      <c r="AW39" s="176">
        <f t="shared" si="15"/>
        <v>0</v>
      </c>
      <c r="AX39" s="166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4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7"/>
        <v>0</v>
      </c>
      <c r="N40" s="170" t="str">
        <f t="shared" si="18"/>
        <v/>
      </c>
      <c r="O40" s="170" t="str">
        <f t="shared" si="0"/>
        <v/>
      </c>
      <c r="P40" s="170" t="str">
        <f t="shared" si="1"/>
        <v/>
      </c>
      <c r="Q40" s="170">
        <f t="shared" si="19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20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1"/>
        <v>0</v>
      </c>
      <c r="AE40" s="171" t="b">
        <f t="shared" si="22"/>
        <v>0</v>
      </c>
      <c r="AF40" s="171" t="b">
        <f t="shared" si="23"/>
        <v>0</v>
      </c>
      <c r="AG40" s="171" t="b">
        <f t="shared" si="24"/>
        <v>0</v>
      </c>
      <c r="AH40" s="171" t="b">
        <f t="shared" si="25"/>
        <v>0</v>
      </c>
      <c r="AI40" s="177" t="str">
        <f t="shared" si="13"/>
        <v/>
      </c>
      <c r="AJ40" s="178" t="str">
        <f t="shared" si="14"/>
        <v/>
      </c>
      <c r="AK40" s="174" t="str">
        <f t="shared" si="26"/>
        <v/>
      </c>
      <c r="AL40" s="175" t="str">
        <f t="shared" si="27"/>
        <v/>
      </c>
      <c r="AM40" s="176">
        <f t="shared" si="28"/>
        <v>0</v>
      </c>
      <c r="AN40" s="156" t="str">
        <f t="shared" si="29"/>
        <v/>
      </c>
      <c r="AO40" s="157" t="str">
        <f t="shared" si="30"/>
        <v/>
      </c>
      <c r="AP40" s="145"/>
      <c r="AQ40" s="175" t="str">
        <f t="shared" si="36"/>
        <v/>
      </c>
      <c r="AR40" s="214" t="str">
        <f t="shared" si="31"/>
        <v/>
      </c>
      <c r="AS40" s="214" t="str">
        <f t="shared" si="32"/>
        <v/>
      </c>
      <c r="AT40" s="214" t="str">
        <f t="shared" si="33"/>
        <v/>
      </c>
      <c r="AU40" s="166"/>
      <c r="AV40" s="175" t="str">
        <f t="shared" si="34"/>
        <v/>
      </c>
      <c r="AW40" s="176">
        <f t="shared" si="15"/>
        <v>0</v>
      </c>
      <c r="AX40" s="166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7"/>
        <v>0</v>
      </c>
      <c r="N41" s="170" t="str">
        <f t="shared" si="18"/>
        <v/>
      </c>
      <c r="O41" s="170" t="str">
        <f t="shared" si="0"/>
        <v/>
      </c>
      <c r="P41" s="170" t="str">
        <f t="shared" si="1"/>
        <v/>
      </c>
      <c r="Q41" s="170">
        <f t="shared" si="19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20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1"/>
        <v>0</v>
      </c>
      <c r="AE41" s="171" t="b">
        <f t="shared" si="22"/>
        <v>0</v>
      </c>
      <c r="AF41" s="171" t="b">
        <f t="shared" si="23"/>
        <v>0</v>
      </c>
      <c r="AG41" s="171" t="b">
        <f t="shared" si="24"/>
        <v>0</v>
      </c>
      <c r="AH41" s="171" t="b">
        <f t="shared" si="25"/>
        <v>0</v>
      </c>
      <c r="AI41" s="177" t="str">
        <f t="shared" si="13"/>
        <v/>
      </c>
      <c r="AJ41" s="178" t="str">
        <f t="shared" si="14"/>
        <v/>
      </c>
      <c r="AK41" s="174" t="str">
        <f t="shared" si="26"/>
        <v/>
      </c>
      <c r="AL41" s="175" t="str">
        <f t="shared" si="27"/>
        <v/>
      </c>
      <c r="AM41" s="176">
        <f t="shared" si="28"/>
        <v>0</v>
      </c>
      <c r="AN41" s="156" t="str">
        <f t="shared" si="29"/>
        <v/>
      </c>
      <c r="AO41" s="157" t="str">
        <f t="shared" si="30"/>
        <v/>
      </c>
      <c r="AP41" s="145"/>
      <c r="AQ41" s="175" t="str">
        <f t="shared" si="36"/>
        <v/>
      </c>
      <c r="AR41" s="214" t="str">
        <f t="shared" si="31"/>
        <v/>
      </c>
      <c r="AS41" s="214" t="str">
        <f t="shared" si="32"/>
        <v/>
      </c>
      <c r="AT41" s="214" t="str">
        <f t="shared" si="33"/>
        <v/>
      </c>
      <c r="AU41" s="166"/>
      <c r="AV41" s="175" t="str">
        <f t="shared" si="34"/>
        <v/>
      </c>
      <c r="AW41" s="176">
        <f t="shared" si="15"/>
        <v>0</v>
      </c>
      <c r="AX41" s="166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4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7"/>
        <v>0</v>
      </c>
      <c r="N42" s="170" t="str">
        <f t="shared" si="18"/>
        <v/>
      </c>
      <c r="O42" s="170" t="str">
        <f t="shared" si="0"/>
        <v/>
      </c>
      <c r="P42" s="170" t="str">
        <f t="shared" si="1"/>
        <v/>
      </c>
      <c r="Q42" s="170">
        <f t="shared" si="19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20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1"/>
        <v>0</v>
      </c>
      <c r="AE42" s="171" t="b">
        <f t="shared" si="22"/>
        <v>0</v>
      </c>
      <c r="AF42" s="171" t="b">
        <f t="shared" si="23"/>
        <v>0</v>
      </c>
      <c r="AG42" s="171" t="b">
        <f t="shared" si="24"/>
        <v>0</v>
      </c>
      <c r="AH42" s="171" t="b">
        <f t="shared" si="25"/>
        <v>0</v>
      </c>
      <c r="AI42" s="177" t="str">
        <f t="shared" si="13"/>
        <v/>
      </c>
      <c r="AJ42" s="178" t="str">
        <f t="shared" si="14"/>
        <v/>
      </c>
      <c r="AK42" s="174" t="str">
        <f t="shared" si="26"/>
        <v/>
      </c>
      <c r="AL42" s="175" t="str">
        <f t="shared" si="27"/>
        <v/>
      </c>
      <c r="AM42" s="176">
        <f t="shared" si="28"/>
        <v>0</v>
      </c>
      <c r="AN42" s="156" t="str">
        <f t="shared" si="29"/>
        <v/>
      </c>
      <c r="AO42" s="157" t="str">
        <f t="shared" si="30"/>
        <v/>
      </c>
      <c r="AP42" s="145"/>
      <c r="AQ42" s="175" t="str">
        <f t="shared" si="36"/>
        <v/>
      </c>
      <c r="AR42" s="214" t="str">
        <f t="shared" si="31"/>
        <v/>
      </c>
      <c r="AS42" s="214" t="str">
        <f t="shared" si="32"/>
        <v/>
      </c>
      <c r="AT42" s="214" t="str">
        <f t="shared" si="33"/>
        <v/>
      </c>
      <c r="AU42" s="166"/>
      <c r="AV42" s="175" t="str">
        <f t="shared" si="34"/>
        <v/>
      </c>
      <c r="AW42" s="176">
        <f t="shared" si="15"/>
        <v>0</v>
      </c>
      <c r="AX42" s="166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7"/>
        <v>0</v>
      </c>
      <c r="N43" s="170" t="str">
        <f t="shared" si="18"/>
        <v/>
      </c>
      <c r="O43" s="170" t="str">
        <f t="shared" si="0"/>
        <v/>
      </c>
      <c r="P43" s="170" t="str">
        <f t="shared" si="1"/>
        <v/>
      </c>
      <c r="Q43" s="170">
        <f t="shared" si="19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20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1"/>
        <v>0</v>
      </c>
      <c r="AE43" s="171" t="b">
        <f t="shared" si="22"/>
        <v>0</v>
      </c>
      <c r="AF43" s="171" t="b">
        <f t="shared" si="23"/>
        <v>0</v>
      </c>
      <c r="AG43" s="171" t="b">
        <f t="shared" si="24"/>
        <v>0</v>
      </c>
      <c r="AH43" s="171" t="b">
        <f t="shared" si="25"/>
        <v>0</v>
      </c>
      <c r="AI43" s="177" t="str">
        <f t="shared" si="13"/>
        <v/>
      </c>
      <c r="AJ43" s="178" t="str">
        <f t="shared" si="14"/>
        <v/>
      </c>
      <c r="AK43" s="174" t="str">
        <f t="shared" si="26"/>
        <v/>
      </c>
      <c r="AL43" s="175" t="str">
        <f t="shared" si="27"/>
        <v/>
      </c>
      <c r="AM43" s="176">
        <f t="shared" si="28"/>
        <v>0</v>
      </c>
      <c r="AN43" s="156" t="str">
        <f t="shared" si="29"/>
        <v/>
      </c>
      <c r="AO43" s="157" t="str">
        <f t="shared" si="30"/>
        <v/>
      </c>
      <c r="AP43" s="145"/>
      <c r="AQ43" s="175" t="str">
        <f t="shared" si="36"/>
        <v/>
      </c>
      <c r="AR43" s="214" t="str">
        <f t="shared" si="31"/>
        <v/>
      </c>
      <c r="AS43" s="214" t="str">
        <f t="shared" si="32"/>
        <v/>
      </c>
      <c r="AT43" s="214" t="str">
        <f t="shared" si="33"/>
        <v/>
      </c>
      <c r="AU43" s="166"/>
      <c r="AV43" s="175" t="str">
        <f t="shared" si="34"/>
        <v/>
      </c>
      <c r="AW43" s="176">
        <f t="shared" si="15"/>
        <v>0</v>
      </c>
      <c r="AX43" s="166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10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7"/>
        <v>0</v>
      </c>
      <c r="N44" s="170" t="str">
        <f t="shared" si="18"/>
        <v/>
      </c>
      <c r="O44" s="170" t="str">
        <f t="shared" si="0"/>
        <v/>
      </c>
      <c r="P44" s="170" t="str">
        <f t="shared" si="1"/>
        <v/>
      </c>
      <c r="Q44" s="170">
        <f t="shared" si="19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20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1"/>
        <v>0</v>
      </c>
      <c r="AE44" s="171" t="b">
        <f t="shared" si="22"/>
        <v>0</v>
      </c>
      <c r="AF44" s="171" t="b">
        <f t="shared" si="23"/>
        <v>0</v>
      </c>
      <c r="AG44" s="171" t="b">
        <f t="shared" si="24"/>
        <v>0</v>
      </c>
      <c r="AH44" s="171" t="b">
        <f t="shared" si="25"/>
        <v>0</v>
      </c>
      <c r="AI44" s="177" t="str">
        <f t="shared" si="13"/>
        <v/>
      </c>
      <c r="AJ44" s="178" t="str">
        <f t="shared" si="14"/>
        <v/>
      </c>
      <c r="AK44" s="174" t="str">
        <f t="shared" si="26"/>
        <v/>
      </c>
      <c r="AL44" s="175" t="str">
        <f t="shared" si="27"/>
        <v/>
      </c>
      <c r="AM44" s="176">
        <f t="shared" si="28"/>
        <v>0</v>
      </c>
      <c r="AN44" s="156" t="str">
        <f t="shared" si="29"/>
        <v/>
      </c>
      <c r="AO44" s="157" t="str">
        <f t="shared" si="30"/>
        <v/>
      </c>
      <c r="AP44" s="145"/>
      <c r="AQ44" s="175" t="str">
        <f t="shared" si="36"/>
        <v/>
      </c>
      <c r="AR44" s="214" t="str">
        <f t="shared" si="31"/>
        <v/>
      </c>
      <c r="AS44" s="214" t="str">
        <f t="shared" si="32"/>
        <v/>
      </c>
      <c r="AT44" s="214" t="str">
        <f t="shared" si="33"/>
        <v/>
      </c>
      <c r="AU44" s="166"/>
      <c r="AV44" s="175" t="str">
        <f t="shared" si="34"/>
        <v/>
      </c>
      <c r="AW44" s="176">
        <f t="shared" si="15"/>
        <v>0</v>
      </c>
      <c r="AX44" s="166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10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7"/>
        <v>0</v>
      </c>
      <c r="N45" s="170" t="str">
        <f t="shared" si="18"/>
        <v/>
      </c>
      <c r="O45" s="170" t="str">
        <f t="shared" si="0"/>
        <v/>
      </c>
      <c r="P45" s="170" t="str">
        <f t="shared" si="1"/>
        <v/>
      </c>
      <c r="Q45" s="170">
        <f t="shared" si="19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20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1"/>
        <v>0</v>
      </c>
      <c r="AE45" s="171" t="b">
        <f t="shared" si="22"/>
        <v>0</v>
      </c>
      <c r="AF45" s="171" t="b">
        <f t="shared" si="23"/>
        <v>0</v>
      </c>
      <c r="AG45" s="171" t="b">
        <f t="shared" si="24"/>
        <v>0</v>
      </c>
      <c r="AH45" s="171" t="b">
        <f t="shared" si="25"/>
        <v>0</v>
      </c>
      <c r="AI45" s="177" t="str">
        <f t="shared" si="13"/>
        <v/>
      </c>
      <c r="AJ45" s="178" t="str">
        <f t="shared" si="14"/>
        <v/>
      </c>
      <c r="AK45" s="174" t="str">
        <f t="shared" si="26"/>
        <v/>
      </c>
      <c r="AL45" s="175" t="str">
        <f t="shared" si="27"/>
        <v/>
      </c>
      <c r="AM45" s="176">
        <f t="shared" si="28"/>
        <v>0</v>
      </c>
      <c r="AN45" s="156" t="str">
        <f t="shared" si="29"/>
        <v/>
      </c>
      <c r="AO45" s="157" t="str">
        <f t="shared" si="30"/>
        <v/>
      </c>
      <c r="AP45" s="145"/>
      <c r="AQ45" s="175" t="str">
        <f t="shared" si="36"/>
        <v/>
      </c>
      <c r="AR45" s="214" t="str">
        <f t="shared" si="31"/>
        <v/>
      </c>
      <c r="AS45" s="214" t="str">
        <f t="shared" si="32"/>
        <v/>
      </c>
      <c r="AT45" s="214" t="str">
        <f t="shared" si="33"/>
        <v/>
      </c>
      <c r="AU45" s="166"/>
      <c r="AV45" s="175" t="str">
        <f t="shared" si="34"/>
        <v/>
      </c>
      <c r="AW45" s="176">
        <f t="shared" si="15"/>
        <v>0</v>
      </c>
      <c r="AX45" s="166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4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7"/>
        <v>0</v>
      </c>
      <c r="N46" s="170" t="str">
        <f t="shared" si="18"/>
        <v/>
      </c>
      <c r="O46" s="170" t="str">
        <f t="shared" si="0"/>
        <v/>
      </c>
      <c r="P46" s="170" t="str">
        <f t="shared" si="1"/>
        <v/>
      </c>
      <c r="Q46" s="170">
        <f t="shared" si="19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20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1"/>
        <v>0</v>
      </c>
      <c r="AE46" s="171" t="b">
        <f t="shared" si="22"/>
        <v>0</v>
      </c>
      <c r="AF46" s="171" t="b">
        <f t="shared" si="23"/>
        <v>0</v>
      </c>
      <c r="AG46" s="171" t="b">
        <f t="shared" si="24"/>
        <v>0</v>
      </c>
      <c r="AH46" s="171" t="b">
        <f t="shared" si="25"/>
        <v>0</v>
      </c>
      <c r="AI46" s="177" t="str">
        <f t="shared" si="13"/>
        <v/>
      </c>
      <c r="AJ46" s="178" t="str">
        <f t="shared" si="14"/>
        <v/>
      </c>
      <c r="AK46" s="174" t="str">
        <f t="shared" si="26"/>
        <v/>
      </c>
      <c r="AL46" s="175" t="str">
        <f t="shared" si="27"/>
        <v/>
      </c>
      <c r="AM46" s="176">
        <f t="shared" si="28"/>
        <v>0</v>
      </c>
      <c r="AN46" s="156" t="str">
        <f t="shared" si="29"/>
        <v/>
      </c>
      <c r="AO46" s="157" t="str">
        <f t="shared" si="30"/>
        <v/>
      </c>
      <c r="AP46" s="145"/>
      <c r="AQ46" s="175" t="str">
        <f t="shared" si="36"/>
        <v/>
      </c>
      <c r="AR46" s="214" t="str">
        <f t="shared" si="31"/>
        <v/>
      </c>
      <c r="AS46" s="214" t="str">
        <f t="shared" si="32"/>
        <v/>
      </c>
      <c r="AT46" s="214" t="str">
        <f t="shared" si="33"/>
        <v/>
      </c>
      <c r="AU46" s="166"/>
      <c r="AV46" s="175" t="str">
        <f t="shared" si="34"/>
        <v/>
      </c>
      <c r="AW46" s="176">
        <f t="shared" si="15"/>
        <v>0</v>
      </c>
      <c r="AX46" s="166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4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7"/>
        <v>0</v>
      </c>
      <c r="N47" s="170" t="str">
        <f t="shared" si="18"/>
        <v/>
      </c>
      <c r="O47" s="170" t="str">
        <f t="shared" si="0"/>
        <v/>
      </c>
      <c r="P47" s="170" t="str">
        <f t="shared" si="1"/>
        <v/>
      </c>
      <c r="Q47" s="170">
        <f t="shared" si="19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20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1"/>
        <v>0</v>
      </c>
      <c r="AE47" s="171" t="b">
        <f t="shared" si="22"/>
        <v>0</v>
      </c>
      <c r="AF47" s="171" t="b">
        <f t="shared" si="23"/>
        <v>0</v>
      </c>
      <c r="AG47" s="171" t="b">
        <f t="shared" si="24"/>
        <v>0</v>
      </c>
      <c r="AH47" s="171" t="b">
        <f t="shared" si="25"/>
        <v>0</v>
      </c>
      <c r="AI47" s="177" t="str">
        <f t="shared" si="13"/>
        <v/>
      </c>
      <c r="AJ47" s="178" t="str">
        <f t="shared" si="14"/>
        <v/>
      </c>
      <c r="AK47" s="174" t="str">
        <f t="shared" si="26"/>
        <v/>
      </c>
      <c r="AL47" s="175" t="str">
        <f t="shared" si="27"/>
        <v/>
      </c>
      <c r="AM47" s="176">
        <f t="shared" si="28"/>
        <v>0</v>
      </c>
      <c r="AN47" s="156" t="str">
        <f t="shared" si="29"/>
        <v/>
      </c>
      <c r="AO47" s="157" t="str">
        <f t="shared" si="30"/>
        <v/>
      </c>
      <c r="AP47" s="145"/>
      <c r="AQ47" s="175" t="str">
        <f t="shared" si="36"/>
        <v/>
      </c>
      <c r="AR47" s="214" t="str">
        <f t="shared" si="31"/>
        <v/>
      </c>
      <c r="AS47" s="214" t="str">
        <f t="shared" si="32"/>
        <v/>
      </c>
      <c r="AT47" s="214" t="str">
        <f t="shared" si="33"/>
        <v/>
      </c>
      <c r="AU47" s="166"/>
      <c r="AV47" s="175" t="str">
        <f t="shared" si="34"/>
        <v/>
      </c>
      <c r="AW47" s="176">
        <f t="shared" si="15"/>
        <v>0</v>
      </c>
      <c r="AX47" s="166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10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7"/>
        <v>0</v>
      </c>
      <c r="N48" s="170" t="str">
        <f t="shared" si="18"/>
        <v/>
      </c>
      <c r="O48" s="170" t="str">
        <f t="shared" si="0"/>
        <v/>
      </c>
      <c r="P48" s="170" t="str">
        <f t="shared" si="1"/>
        <v/>
      </c>
      <c r="Q48" s="170">
        <f t="shared" si="19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20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1"/>
        <v>0</v>
      </c>
      <c r="AE48" s="171" t="b">
        <f t="shared" si="22"/>
        <v>0</v>
      </c>
      <c r="AF48" s="171" t="b">
        <f t="shared" si="23"/>
        <v>0</v>
      </c>
      <c r="AG48" s="171" t="b">
        <f t="shared" si="24"/>
        <v>0</v>
      </c>
      <c r="AH48" s="171" t="b">
        <f t="shared" si="25"/>
        <v>0</v>
      </c>
      <c r="AI48" s="177" t="str">
        <f t="shared" si="13"/>
        <v/>
      </c>
      <c r="AJ48" s="178" t="str">
        <f t="shared" si="14"/>
        <v/>
      </c>
      <c r="AK48" s="174" t="str">
        <f t="shared" si="26"/>
        <v/>
      </c>
      <c r="AL48" s="175" t="str">
        <f t="shared" si="27"/>
        <v/>
      </c>
      <c r="AM48" s="176">
        <f t="shared" si="28"/>
        <v>0</v>
      </c>
      <c r="AN48" s="156" t="str">
        <f t="shared" si="29"/>
        <v/>
      </c>
      <c r="AO48" s="157" t="str">
        <f t="shared" si="30"/>
        <v/>
      </c>
      <c r="AP48" s="145"/>
      <c r="AQ48" s="175" t="str">
        <f t="shared" si="36"/>
        <v/>
      </c>
      <c r="AR48" s="214" t="str">
        <f t="shared" si="31"/>
        <v/>
      </c>
      <c r="AS48" s="214" t="str">
        <f t="shared" si="32"/>
        <v/>
      </c>
      <c r="AT48" s="214" t="str">
        <f t="shared" si="33"/>
        <v/>
      </c>
      <c r="AU48" s="166"/>
      <c r="AV48" s="175" t="str">
        <f t="shared" si="34"/>
        <v/>
      </c>
      <c r="AW48" s="176">
        <f t="shared" si="15"/>
        <v>0</v>
      </c>
      <c r="AX48" s="166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7"/>
        <v>0</v>
      </c>
      <c r="N49" s="170" t="str">
        <f t="shared" si="18"/>
        <v/>
      </c>
      <c r="O49" s="170" t="str">
        <f t="shared" si="0"/>
        <v/>
      </c>
      <c r="P49" s="170" t="str">
        <f t="shared" si="1"/>
        <v/>
      </c>
      <c r="Q49" s="170">
        <f t="shared" si="19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20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1"/>
        <v>0</v>
      </c>
      <c r="AE49" s="171" t="b">
        <f t="shared" si="22"/>
        <v>0</v>
      </c>
      <c r="AF49" s="171" t="b">
        <f t="shared" si="23"/>
        <v>0</v>
      </c>
      <c r="AG49" s="171" t="b">
        <f t="shared" si="24"/>
        <v>0</v>
      </c>
      <c r="AH49" s="171" t="b">
        <f t="shared" si="25"/>
        <v>0</v>
      </c>
      <c r="AI49" s="177" t="str">
        <f t="shared" si="13"/>
        <v/>
      </c>
      <c r="AJ49" s="178" t="str">
        <f t="shared" si="14"/>
        <v/>
      </c>
      <c r="AK49" s="174" t="str">
        <f t="shared" si="26"/>
        <v/>
      </c>
      <c r="AL49" s="175" t="str">
        <f t="shared" si="27"/>
        <v/>
      </c>
      <c r="AM49" s="176">
        <f t="shared" si="28"/>
        <v>0</v>
      </c>
      <c r="AN49" s="156" t="str">
        <f t="shared" si="29"/>
        <v/>
      </c>
      <c r="AO49" s="157" t="str">
        <f t="shared" si="30"/>
        <v/>
      </c>
      <c r="AP49" s="145"/>
      <c r="AQ49" s="175" t="str">
        <f t="shared" si="36"/>
        <v/>
      </c>
      <c r="AR49" s="214" t="str">
        <f t="shared" si="31"/>
        <v/>
      </c>
      <c r="AS49" s="214" t="str">
        <f t="shared" si="32"/>
        <v/>
      </c>
      <c r="AT49" s="214" t="str">
        <f t="shared" si="33"/>
        <v/>
      </c>
      <c r="AU49" s="166"/>
      <c r="AV49" s="175" t="str">
        <f t="shared" si="34"/>
        <v/>
      </c>
      <c r="AW49" s="176">
        <f t="shared" si="15"/>
        <v>0</v>
      </c>
      <c r="AX49" s="166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7"/>
        <v>0</v>
      </c>
      <c r="N50" s="170" t="str">
        <f t="shared" si="18"/>
        <v/>
      </c>
      <c r="O50" s="170" t="str">
        <f t="shared" si="0"/>
        <v/>
      </c>
      <c r="P50" s="170" t="str">
        <f t="shared" si="1"/>
        <v/>
      </c>
      <c r="Q50" s="170">
        <f t="shared" si="19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20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1"/>
        <v>0</v>
      </c>
      <c r="AE50" s="171" t="b">
        <f t="shared" si="22"/>
        <v>0</v>
      </c>
      <c r="AF50" s="171" t="b">
        <f t="shared" si="23"/>
        <v>0</v>
      </c>
      <c r="AG50" s="171" t="b">
        <f t="shared" si="24"/>
        <v>0</v>
      </c>
      <c r="AH50" s="171" t="b">
        <f t="shared" si="25"/>
        <v>0</v>
      </c>
      <c r="AI50" s="177" t="str">
        <f t="shared" si="13"/>
        <v/>
      </c>
      <c r="AJ50" s="178" t="str">
        <f t="shared" si="14"/>
        <v/>
      </c>
      <c r="AK50" s="174" t="str">
        <f t="shared" si="26"/>
        <v/>
      </c>
      <c r="AL50" s="175" t="str">
        <f t="shared" si="27"/>
        <v/>
      </c>
      <c r="AM50" s="176">
        <f t="shared" si="28"/>
        <v>0</v>
      </c>
      <c r="AN50" s="156" t="str">
        <f t="shared" si="29"/>
        <v/>
      </c>
      <c r="AO50" s="157" t="str">
        <f t="shared" si="30"/>
        <v/>
      </c>
      <c r="AP50" s="145"/>
      <c r="AQ50" s="175" t="str">
        <f t="shared" si="36"/>
        <v/>
      </c>
      <c r="AR50" s="214" t="str">
        <f t="shared" si="31"/>
        <v/>
      </c>
      <c r="AS50" s="214" t="str">
        <f t="shared" si="32"/>
        <v/>
      </c>
      <c r="AT50" s="214" t="str">
        <f t="shared" si="33"/>
        <v/>
      </c>
      <c r="AU50" s="166"/>
      <c r="AV50" s="175" t="str">
        <f t="shared" si="34"/>
        <v/>
      </c>
      <c r="AW50" s="176">
        <f t="shared" si="15"/>
        <v>0</v>
      </c>
      <c r="AX50" s="166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4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7"/>
        <v>0</v>
      </c>
      <c r="N51" s="170" t="str">
        <f t="shared" si="18"/>
        <v/>
      </c>
      <c r="O51" s="170" t="str">
        <f t="shared" si="0"/>
        <v/>
      </c>
      <c r="P51" s="170" t="str">
        <f t="shared" si="1"/>
        <v/>
      </c>
      <c r="Q51" s="170">
        <f t="shared" si="19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20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1"/>
        <v>0</v>
      </c>
      <c r="AE51" s="171" t="b">
        <f t="shared" si="22"/>
        <v>0</v>
      </c>
      <c r="AF51" s="171" t="b">
        <f t="shared" si="23"/>
        <v>0</v>
      </c>
      <c r="AG51" s="171" t="b">
        <f t="shared" si="24"/>
        <v>0</v>
      </c>
      <c r="AH51" s="171" t="b">
        <f t="shared" si="25"/>
        <v>0</v>
      </c>
      <c r="AI51" s="177" t="str">
        <f t="shared" si="13"/>
        <v/>
      </c>
      <c r="AJ51" s="178" t="str">
        <f t="shared" si="14"/>
        <v/>
      </c>
      <c r="AK51" s="174" t="str">
        <f t="shared" si="26"/>
        <v/>
      </c>
      <c r="AL51" s="175" t="str">
        <f t="shared" si="27"/>
        <v/>
      </c>
      <c r="AM51" s="176">
        <f t="shared" si="28"/>
        <v>0</v>
      </c>
      <c r="AN51" s="156" t="str">
        <f t="shared" si="29"/>
        <v/>
      </c>
      <c r="AO51" s="157" t="str">
        <f t="shared" si="30"/>
        <v/>
      </c>
      <c r="AP51" s="145"/>
      <c r="AQ51" s="175" t="str">
        <f t="shared" si="36"/>
        <v/>
      </c>
      <c r="AR51" s="214" t="str">
        <f t="shared" si="31"/>
        <v/>
      </c>
      <c r="AS51" s="214" t="str">
        <f t="shared" si="32"/>
        <v/>
      </c>
      <c r="AT51" s="214" t="str">
        <f t="shared" si="33"/>
        <v/>
      </c>
      <c r="AU51" s="166"/>
      <c r="AV51" s="175" t="str">
        <f t="shared" si="34"/>
        <v/>
      </c>
      <c r="AW51" s="176">
        <f t="shared" si="15"/>
        <v>0</v>
      </c>
      <c r="AX51" s="166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4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7"/>
        <v>0</v>
      </c>
      <c r="N52" s="170" t="str">
        <f t="shared" si="18"/>
        <v/>
      </c>
      <c r="O52" s="170" t="str">
        <f t="shared" si="0"/>
        <v/>
      </c>
      <c r="P52" s="170" t="str">
        <f t="shared" si="1"/>
        <v/>
      </c>
      <c r="Q52" s="170">
        <f t="shared" si="19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20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1"/>
        <v>0</v>
      </c>
      <c r="AE52" s="171" t="b">
        <f t="shared" si="22"/>
        <v>0</v>
      </c>
      <c r="AF52" s="171" t="b">
        <f t="shared" si="23"/>
        <v>0</v>
      </c>
      <c r="AG52" s="171" t="b">
        <f t="shared" si="24"/>
        <v>0</v>
      </c>
      <c r="AH52" s="171" t="b">
        <f t="shared" si="25"/>
        <v>0</v>
      </c>
      <c r="AI52" s="177" t="str">
        <f t="shared" si="13"/>
        <v/>
      </c>
      <c r="AJ52" s="178" t="str">
        <f t="shared" si="14"/>
        <v/>
      </c>
      <c r="AK52" s="174" t="str">
        <f t="shared" si="26"/>
        <v/>
      </c>
      <c r="AL52" s="175" t="str">
        <f t="shared" si="27"/>
        <v/>
      </c>
      <c r="AM52" s="176">
        <f t="shared" si="28"/>
        <v>0</v>
      </c>
      <c r="AN52" s="156" t="str">
        <f t="shared" si="29"/>
        <v/>
      </c>
      <c r="AO52" s="157" t="str">
        <f t="shared" si="30"/>
        <v/>
      </c>
      <c r="AP52" s="145"/>
      <c r="AQ52" s="175" t="str">
        <f t="shared" si="36"/>
        <v/>
      </c>
      <c r="AR52" s="214" t="str">
        <f t="shared" si="31"/>
        <v/>
      </c>
      <c r="AS52" s="214" t="str">
        <f t="shared" si="32"/>
        <v/>
      </c>
      <c r="AT52" s="214" t="str">
        <f t="shared" si="33"/>
        <v/>
      </c>
      <c r="AU52" s="166"/>
      <c r="AV52" s="175" t="str">
        <f t="shared" si="34"/>
        <v/>
      </c>
      <c r="AW52" s="176">
        <f t="shared" si="15"/>
        <v>0</v>
      </c>
      <c r="AX52" s="166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7"/>
        <v>0</v>
      </c>
      <c r="N53" s="170" t="str">
        <f t="shared" si="18"/>
        <v/>
      </c>
      <c r="O53" s="170" t="str">
        <f t="shared" si="0"/>
        <v/>
      </c>
      <c r="P53" s="170" t="str">
        <f t="shared" si="1"/>
        <v/>
      </c>
      <c r="Q53" s="170">
        <f t="shared" si="19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20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1"/>
        <v>0</v>
      </c>
      <c r="AE53" s="171" t="b">
        <f t="shared" si="22"/>
        <v>0</v>
      </c>
      <c r="AF53" s="171" t="b">
        <f t="shared" si="23"/>
        <v>0</v>
      </c>
      <c r="AG53" s="171" t="b">
        <f t="shared" si="24"/>
        <v>0</v>
      </c>
      <c r="AH53" s="171" t="b">
        <f t="shared" si="25"/>
        <v>0</v>
      </c>
      <c r="AI53" s="185" t="str">
        <f t="shared" si="13"/>
        <v/>
      </c>
      <c r="AJ53" s="186" t="str">
        <f t="shared" si="14"/>
        <v/>
      </c>
      <c r="AK53" s="174" t="str">
        <f t="shared" si="26"/>
        <v/>
      </c>
      <c r="AL53" s="175" t="str">
        <f t="shared" si="27"/>
        <v/>
      </c>
      <c r="AM53" s="176">
        <f t="shared" si="28"/>
        <v>0</v>
      </c>
      <c r="AN53" s="156" t="str">
        <f t="shared" si="29"/>
        <v/>
      </c>
      <c r="AO53" s="157" t="str">
        <f t="shared" si="30"/>
        <v/>
      </c>
      <c r="AP53" s="145"/>
      <c r="AQ53" s="175" t="str">
        <f t="shared" si="36"/>
        <v/>
      </c>
      <c r="AR53" s="214" t="str">
        <f t="shared" si="31"/>
        <v/>
      </c>
      <c r="AS53" s="214" t="str">
        <f t="shared" si="32"/>
        <v/>
      </c>
      <c r="AT53" s="214" t="str">
        <f t="shared" si="33"/>
        <v/>
      </c>
      <c r="AU53" s="166"/>
      <c r="AV53" s="175" t="str">
        <f t="shared" si="34"/>
        <v/>
      </c>
      <c r="AW53" s="176">
        <f t="shared" si="15"/>
        <v>0</v>
      </c>
      <c r="AX53" s="166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>
        <f t="shared" si="37"/>
        <v>0.7</v>
      </c>
      <c r="I54" s="188">
        <f t="shared" si="37"/>
        <v>0.65</v>
      </c>
      <c r="J54" s="188">
        <f t="shared" si="37"/>
        <v>0.45</v>
      </c>
      <c r="K54" s="188">
        <f t="shared" si="37"/>
        <v>0.75</v>
      </c>
      <c r="L54" s="188">
        <f t="shared" si="37"/>
        <v>0.8</v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14</v>
      </c>
      <c r="T54" s="189">
        <f t="shared" si="38"/>
        <v>13</v>
      </c>
      <c r="U54" s="189">
        <f t="shared" si="38"/>
        <v>9</v>
      </c>
      <c r="V54" s="189">
        <f t="shared" si="38"/>
        <v>15</v>
      </c>
      <c r="W54" s="189">
        <f t="shared" si="38"/>
        <v>16</v>
      </c>
      <c r="X54" s="190">
        <f>SUM(AJ18:AJ53)</f>
        <v>13.4</v>
      </c>
      <c r="Y54" s="190">
        <f t="shared" ref="Y54:AH54" si="39">SUM(Y18:Y53)</f>
        <v>0</v>
      </c>
      <c r="Z54" s="190">
        <f t="shared" si="39"/>
        <v>3</v>
      </c>
      <c r="AA54" s="190">
        <f t="shared" si="39"/>
        <v>8.1999999999999993</v>
      </c>
      <c r="AB54" s="190">
        <f t="shared" si="39"/>
        <v>2.2000000000000002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0.67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>
        <f t="shared" si="40"/>
        <v>0.7</v>
      </c>
      <c r="T55" s="199">
        <f t="shared" si="40"/>
        <v>0.65</v>
      </c>
      <c r="U55" s="199">
        <f t="shared" si="40"/>
        <v>0.45</v>
      </c>
      <c r="V55" s="199">
        <f t="shared" si="40"/>
        <v>0.75</v>
      </c>
      <c r="W55" s="199">
        <f t="shared" si="40"/>
        <v>0.8</v>
      </c>
      <c r="X55" s="199">
        <f>X54/X57</f>
        <v>0.67</v>
      </c>
      <c r="Y55" s="171">
        <f>Y54/10</f>
        <v>0</v>
      </c>
      <c r="Z55" s="171">
        <f t="shared" ref="Z55:AH55" si="41">Z54/10</f>
        <v>0.3</v>
      </c>
      <c r="AA55" s="171">
        <f t="shared" si="41"/>
        <v>0.82</v>
      </c>
      <c r="AB55" s="171">
        <f t="shared" si="41"/>
        <v>0.22000000000000003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>
        <f>IF($C$2&lt;6,"",IF($C$2&gt;=6,(AR58+AR59)/AR57))</f>
        <v>0.85</v>
      </c>
      <c r="AS55" s="134">
        <f>IF($C$2&lt;6,"",IF($C$2&gt;=6,(AS58+AS59)/AS57))</f>
        <v>0.85</v>
      </c>
      <c r="AT55" s="134">
        <f>IF($C$2&lt;6,"",IF($C$2&gt;=6,(AT58+AT59)/AT57))</f>
        <v>0.85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20</v>
      </c>
      <c r="T56" s="3">
        <f t="shared" si="42"/>
        <v>20</v>
      </c>
      <c r="U56" s="3">
        <f t="shared" si="42"/>
        <v>20</v>
      </c>
      <c r="V56" s="3">
        <f t="shared" si="42"/>
        <v>20</v>
      </c>
      <c r="W56" s="3">
        <f t="shared" si="42"/>
        <v>20</v>
      </c>
      <c r="X56" s="3">
        <f>COUNTIF(AJ18:AJ53,"")</f>
        <v>16</v>
      </c>
      <c r="Y56" s="10" t="e">
        <f>Y54/C68*C70</f>
        <v>#DIV/0!</v>
      </c>
      <c r="Z56" s="10">
        <f>Z54/D68*D70</f>
        <v>0.15</v>
      </c>
      <c r="AA56" s="10">
        <f>AA54/E68*E70</f>
        <v>0.40999999999999992</v>
      </c>
      <c r="AB56" s="10">
        <f>AB54/F68*F70</f>
        <v>0.11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20</v>
      </c>
      <c r="AQ56" s="3"/>
      <c r="AR56" s="134">
        <f>IF($C$2&lt;6,"",IF($C$2&gt;=6,(AR59/AR57)))</f>
        <v>0.3</v>
      </c>
      <c r="AS56" s="134">
        <f>IF($C$2&lt;6,"",IF($C$2&gt;=6,(AS59/AS57)))</f>
        <v>0.25</v>
      </c>
      <c r="AT56" s="134">
        <f>IF($C$2&lt;6,"",IF($C$2&gt;=6,(AT59/AT57)))</f>
        <v>0.45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20</v>
      </c>
      <c r="AD57" s="3"/>
      <c r="AN57" s="3"/>
      <c r="AO57" s="3"/>
      <c r="AP57" s="2"/>
      <c r="AQ57" s="3"/>
      <c r="AR57" s="78">
        <f t="shared" ref="AR57:AS57" si="43">COUNTIF(AR18:AR53,"&gt;""")</f>
        <v>20</v>
      </c>
      <c r="AS57" s="78">
        <f t="shared" si="43"/>
        <v>20</v>
      </c>
      <c r="AT57" s="78">
        <f>COUNTIF(AT18:AT53,"&gt;""")</f>
        <v>20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11</v>
      </c>
      <c r="AS58" s="108">
        <f t="shared" ref="AS58:AT58" si="44">COUNTIF(AS18:AS53,"1F")</f>
        <v>12</v>
      </c>
      <c r="AT58" s="108">
        <f t="shared" si="44"/>
        <v>8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6</v>
      </c>
      <c r="AS59" s="108">
        <f t="shared" ref="AS59" si="45">COUNTIF(AS18:AS53,"2F")</f>
        <v>5</v>
      </c>
      <c r="AT59" s="108">
        <f>COUNTIF(AT18:AT53,"1S")</f>
        <v>9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0.7</v>
      </c>
      <c r="E63" s="10">
        <f t="shared" si="46"/>
        <v>0.65</v>
      </c>
      <c r="F63" s="10">
        <f t="shared" si="46"/>
        <v>0.45</v>
      </c>
      <c r="G63" s="10">
        <f t="shared" si="46"/>
        <v>0.75</v>
      </c>
      <c r="H63" s="10">
        <f t="shared" si="46"/>
        <v>0.8</v>
      </c>
      <c r="I63" s="10">
        <f>$AJ$54</f>
        <v>0.67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5</v>
      </c>
      <c r="E68" s="4">
        <f>COUNTIF($C$18:$C$53,"C")</f>
        <v>12</v>
      </c>
      <c r="F68" s="4">
        <f>COUNTIF($C$18:$C$53,"D")</f>
        <v>3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0.25</v>
      </c>
      <c r="E70" s="10">
        <f>E68/$B$54</f>
        <v>0.6</v>
      </c>
      <c r="F70" s="10">
        <f>F68/$B$54</f>
        <v>0.15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0.15</v>
      </c>
      <c r="E71" s="10">
        <f>AA56</f>
        <v>0.40999999999999992</v>
      </c>
      <c r="F71" s="10">
        <f>AB56</f>
        <v>0.11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0.25</v>
      </c>
      <c r="E74" s="10">
        <f>IF($D$7="ja",E70,IF($D7="nee",E72))</f>
        <v>0.6</v>
      </c>
      <c r="F74" s="10">
        <f>IF($D$7="ja",F70,IF($D7="nee",F72))</f>
        <v>0.15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0.15</v>
      </c>
      <c r="E75" s="10">
        <f>IF($D$7="ja",E71,IF($D$7="nee",E73))</f>
        <v>0.40999999999999992</v>
      </c>
      <c r="F75" s="10">
        <f>IF($D$7="ja",F71,IF($D$7="nee",F73))</f>
        <v>0.11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66FF66"/>
  </sheetPr>
  <dimension ref="A1:AZ75"/>
  <sheetViews>
    <sheetView showGridLines="0" showRowColHeaders="0" showWhiteSpace="0" topLeftCell="A5" zoomScale="80" zoomScaleNormal="80" workbookViewId="0">
      <selection activeCell="L21" sqref="L21"/>
    </sheetView>
  </sheetViews>
  <sheetFormatPr defaultRowHeight="12.5" x14ac:dyDescent="0.25"/>
  <cols>
    <col min="1" max="1" width="3.7265625" customWidth="1"/>
    <col min="2" max="2" width="20.7265625" customWidth="1"/>
    <col min="3" max="3" width="10.7265625" style="4" customWidth="1"/>
    <col min="4" max="5" width="10.7265625" customWidth="1"/>
    <col min="6" max="12" width="10.7265625" style="4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7" width="10.7265625" style="4" customWidth="1"/>
    <col min="38" max="39" width="11.1796875" style="4" hidden="1" customWidth="1"/>
    <col min="40" max="42" width="10.7265625" customWidth="1"/>
    <col min="43" max="43" width="9.1796875" style="4" hidden="1" customWidth="1"/>
    <col min="44" max="46" width="9.1796875" style="4" customWidth="1"/>
    <col min="47" max="47" width="10.7265625" style="4" customWidth="1"/>
    <col min="48" max="49" width="9.1796875" style="4" hidden="1" customWidth="1"/>
    <col min="50" max="50" width="10.7265625" style="4" customWidth="1"/>
    <col min="51" max="52" width="9.1796875" style="4" hidden="1" customWidth="1"/>
    <col min="53" max="53" width="9.54296875" customWidth="1"/>
  </cols>
  <sheetData>
    <row r="1" spans="1:52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" thickBot="1" x14ac:dyDescent="0.65">
      <c r="A2" s="53"/>
      <c r="B2" s="55" t="s">
        <v>0</v>
      </c>
      <c r="C2" s="54">
        <v>8</v>
      </c>
      <c r="D2" s="77"/>
      <c r="E2" s="13"/>
      <c r="F2" s="203"/>
      <c r="G2" s="203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" thickBot="1" x14ac:dyDescent="0.65">
      <c r="A3" s="53"/>
      <c r="B3" s="55" t="s">
        <v>69</v>
      </c>
      <c r="C3" s="217">
        <v>45692</v>
      </c>
      <c r="D3" s="218"/>
      <c r="E3" s="13"/>
      <c r="F3" s="204"/>
      <c r="G3" s="204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9" customFormat="1" ht="20.149999999999999" customHeight="1" x14ac:dyDescent="0.25">
      <c r="B5" s="223" t="s">
        <v>98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</row>
    <row r="6" spans="1:52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ht="13" x14ac:dyDescent="0.3">
      <c r="B7" s="226" t="s">
        <v>28</v>
      </c>
      <c r="C7" s="227"/>
      <c r="D7" s="50" t="s">
        <v>75</v>
      </c>
      <c r="H7" s="3"/>
      <c r="I7" s="3"/>
      <c r="J7" s="3"/>
    </row>
    <row r="8" spans="1:52" ht="13" x14ac:dyDescent="0.3">
      <c r="B8" s="226" t="s">
        <v>27</v>
      </c>
      <c r="C8" s="227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9" customFormat="1" ht="20.149999999999999" customHeight="1" x14ac:dyDescent="0.25">
      <c r="B10" s="155" t="s">
        <v>99</v>
      </c>
      <c r="C10" s="159" t="s">
        <v>97</v>
      </c>
      <c r="D10" s="159" t="s">
        <v>97</v>
      </c>
      <c r="E10" s="158" t="s">
        <v>97</v>
      </c>
      <c r="F10" s="160" t="s">
        <v>97</v>
      </c>
      <c r="G10" s="219" t="s">
        <v>85</v>
      </c>
      <c r="H10" s="220"/>
      <c r="I10" s="219" t="s">
        <v>31</v>
      </c>
      <c r="J10" s="220"/>
      <c r="K10" s="219" t="s">
        <v>32</v>
      </c>
      <c r="L10" s="220"/>
      <c r="AJ10" s="159" t="s">
        <v>97</v>
      </c>
      <c r="AK10" s="159" t="s">
        <v>97</v>
      </c>
      <c r="AL10" s="159"/>
      <c r="AM10" s="159"/>
      <c r="AN10" s="159" t="s">
        <v>97</v>
      </c>
      <c r="AO10" s="159" t="s">
        <v>97</v>
      </c>
      <c r="AP10" s="159" t="s">
        <v>97</v>
      </c>
      <c r="AQ10" s="157"/>
      <c r="AR10" s="229" t="s">
        <v>117</v>
      </c>
      <c r="AS10" s="230"/>
      <c r="AT10" s="220"/>
      <c r="AU10" s="159" t="s">
        <v>97</v>
      </c>
      <c r="AV10" s="159"/>
      <c r="AW10" s="159"/>
      <c r="AX10" s="159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2" t="s">
        <v>100</v>
      </c>
      <c r="N11" s="154" t="s">
        <v>89</v>
      </c>
      <c r="O11" s="154" t="s">
        <v>93</v>
      </c>
      <c r="P11" s="154" t="s">
        <v>89</v>
      </c>
      <c r="Q11" s="154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4"/>
      <c r="N12" s="154" t="s">
        <v>92</v>
      </c>
      <c r="O12" s="154" t="s">
        <v>90</v>
      </c>
      <c r="P12" s="154" t="s">
        <v>91</v>
      </c>
      <c r="Q12" s="154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4"/>
      <c r="N13" s="154"/>
      <c r="O13" s="154"/>
      <c r="P13" s="154"/>
      <c r="Q13" s="15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 t="s">
        <v>120</v>
      </c>
      <c r="C18" s="164" t="s">
        <v>16</v>
      </c>
      <c r="D18" s="165"/>
      <c r="E18" s="165"/>
      <c r="F18" s="166"/>
      <c r="G18" s="167"/>
      <c r="H18" s="163" t="s">
        <v>16</v>
      </c>
      <c r="I18" s="163" t="s">
        <v>15</v>
      </c>
      <c r="J18" s="163" t="s">
        <v>15</v>
      </c>
      <c r="K18" s="163" t="s">
        <v>15</v>
      </c>
      <c r="L18" s="168" t="s">
        <v>16</v>
      </c>
      <c r="M18" s="169">
        <f>COUNTA(H18,I18,L18)</f>
        <v>3</v>
      </c>
      <c r="N18" s="170">
        <f>IF(L18="E",1,IF(L18="D",2,IF(L18="C",3,IF(L18="B",4,IF(L18="A",5,IF(L18=5,1,IF(L18=4,2,IF(L18=3,3,IF(L18=2,4,IF(L18=1,5,IF(L18="","")))))))))))</f>
        <v>4</v>
      </c>
      <c r="O18" s="170">
        <f t="shared" ref="O18:O53" si="0">IF(H18="E",1,IF(H18="D",2,IF(H18="C",3,IF(H18="B",4,IF(H18="A",5,IF(H18=5,1,IF(H18=4,2,IF(H18=3,3,IF(H18=2,4,IF(H18=1,5,IF(H18="","")))))))))))</f>
        <v>4</v>
      </c>
      <c r="P18" s="170">
        <f t="shared" ref="P18:P53" si="1">IF(I18="E",1,IF(I18="D",2,IF(I18="C",3,IF(I18="B",4,IF(I18="A",5,IF(I18=5,1,IF(I18=4,2,IF(I18=3,3,IF(I18=2,4,IF(I18=1,5,IF(I18="","")))))))))))</f>
        <v>5</v>
      </c>
      <c r="Q18" s="170">
        <f>IF(M18&lt;3,2,IF($C$2&lt;6,0,IF($C$2&gt;=6,SUM(N18:P18))))</f>
        <v>13</v>
      </c>
      <c r="R18" s="109" t="str">
        <f t="shared" ref="R18:R53" si="2">IF(C18="","",IF(G18="","",IF(G18=$C18,1,IF(G18&lt;$C18,1,IF(G18&gt;$C18,"",IF(G18="A+",1))))))</f>
        <v/>
      </c>
      <c r="S18" s="109">
        <f t="shared" ref="S18:S53" si="3">IF(C18="","",IF(H18="","",IF(H18=$C18,1,IF(H18&lt;$C18,1,IF(H18&gt;$C18,"",IF(H18="A+",1))))))</f>
        <v>1</v>
      </c>
      <c r="T18" s="109">
        <f t="shared" ref="T18:T53" si="4">IF(C18="","",IF(I18="","",IF(I18=$C18,1,IF(I18&lt;$C18,1,IF(I18&gt;$C18,"",IF(I18="A+",1))))))</f>
        <v>1</v>
      </c>
      <c r="U18" s="109">
        <f>IF(C18="","",IF(J18="","",IF(J18=$C18,1,IF(J18&lt;$C18,1,IF(J18&gt;$C18,"",IF(J18="A+",1))))))</f>
        <v>1</v>
      </c>
      <c r="V18" s="109">
        <f t="shared" ref="V18:V53" si="5">IF(C18="","",IF(K18="","",IF(K18=$C18,1,IF(K18&lt;$C18,1,IF(K18&gt;$C18,"",IF(K18="A+",1))))))</f>
        <v>1</v>
      </c>
      <c r="W18" s="109">
        <f t="shared" ref="W18:W53" si="6">IF(C18="","",IF(L18="","",IF(L18=$C18,1,IF(L18&lt;$C18,1,IF(L18&gt;$C18,"",IF(L18="A+",1))))))</f>
        <v>1</v>
      </c>
      <c r="X18" s="109">
        <f t="shared" ref="X18:X53" si="7">SUM(R18:W18)</f>
        <v>5</v>
      </c>
      <c r="Y18" s="171" t="b">
        <f t="shared" ref="Y18:Y53" si="8">IF($C18="A",$AJ18)</f>
        <v>0</v>
      </c>
      <c r="Z18" s="171">
        <f t="shared" ref="Z18:Z53" si="9">IF($C18="B",$AJ18)</f>
        <v>1</v>
      </c>
      <c r="AA18" s="171" t="b">
        <f t="shared" ref="AA18:AA53" si="10">IF($C18="C",$AJ18)</f>
        <v>0</v>
      </c>
      <c r="AB18" s="171" t="b">
        <f t="shared" ref="AB18:AB53" si="11">IF($C18="D",$AJ18)</f>
        <v>0</v>
      </c>
      <c r="AC18" s="171" t="b">
        <f t="shared" ref="AC18:AC53" si="12">IF($C18="E",$AJ18)</f>
        <v>0</v>
      </c>
      <c r="AD18" s="171" t="b">
        <f>IF($C18=1,$AJ18)</f>
        <v>0</v>
      </c>
      <c r="AE18" s="171" t="b">
        <f>IF($C18=2,$AJ18)</f>
        <v>0</v>
      </c>
      <c r="AF18" s="171" t="b">
        <f>IF($C18=3,$AJ18)</f>
        <v>0</v>
      </c>
      <c r="AG18" s="171" t="b">
        <f>IF($C18=4,$AJ18)</f>
        <v>0</v>
      </c>
      <c r="AH18" s="171" t="b">
        <f>IF($C18=5,$AJ18)</f>
        <v>0</v>
      </c>
      <c r="AI18" s="172">
        <f t="shared" ref="AI18:AI53" si="13">IF(C18="","",IF(C18&gt;0,COUNTA(G18:L18)))</f>
        <v>5</v>
      </c>
      <c r="AJ18" s="173">
        <f t="shared" ref="AJ18:AJ53" si="14">IF(AI18=0,"",IF(AI18="","",IF(AI18&gt;0,X18/AI18)))</f>
        <v>1</v>
      </c>
      <c r="AK18" s="174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Havo</v>
      </c>
      <c r="AL18" s="175">
        <f>IF(AK18="","",IF(AK18="PRO",1,IF(AK18="LWOO",2,IF(AK18="BBL",3,IF(AK18="BBL/Kader",4,IF(AK18="Kader",5,IF(AK18="Kader/TL",6,IF(AK18="TL",7,IF(AK18="TL/Havo",8,IF(AK18="Havo",9,IF(AK18="Havo/VWO",10,IF(AK18="VWO",11))))))))))))</f>
        <v>9</v>
      </c>
      <c r="AM18" s="176">
        <f>IF(AL18="",0,IF(AL18&lt;AQ18,0,IF(AL18&gt;=AQ18,1)))</f>
        <v>0</v>
      </c>
      <c r="AN18" s="156" t="str">
        <f>IF(E18="","",IF(E18="x",1))</f>
        <v/>
      </c>
      <c r="AO18" s="157" t="str">
        <f>IF(D18="","",IF(D18="X",1))</f>
        <v/>
      </c>
      <c r="AP18" s="145"/>
      <c r="AQ18" s="175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4" t="str">
        <f>IF($C$2&lt;6,"",IF($M18&lt;3,"",IF(O18=1,"&lt;1F",IF(O18&gt;3,"2F",IF(O18&gt;1,"1F")))))</f>
        <v>2F</v>
      </c>
      <c r="AS18" s="214" t="str">
        <f>IF($C$2&lt;6,"",IF($M18&lt;3,"",IF(P18=1,"&lt;1F",IF(P18&gt;3,"2F",IF(P18&gt;1,"1F")))))</f>
        <v>2F</v>
      </c>
      <c r="AT18" s="214" t="str">
        <f>IF($C$2&lt;6,"",IF($M18&lt;3,"",IF(N18&lt;=2,"&lt;1F",IF(N18&gt;3,"1S",IF(N18&gt;2,"1F")))))</f>
        <v>1S</v>
      </c>
      <c r="AU18" s="166"/>
      <c r="AV18" s="175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6">
        <f t="shared" ref="AW18:AW53" si="15">IF(AV18="",0,IF(AV18&lt;AQ18,0,IF(AV18&gt;=AQ18,1)))</f>
        <v>0</v>
      </c>
      <c r="AX18" s="166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 t="s">
        <v>121</v>
      </c>
      <c r="C19" s="164" t="s">
        <v>15</v>
      </c>
      <c r="D19" s="144"/>
      <c r="E19" s="144"/>
      <c r="F19" s="166"/>
      <c r="G19" s="167"/>
      <c r="H19" s="163" t="s">
        <v>15</v>
      </c>
      <c r="I19" s="163" t="s">
        <v>16</v>
      </c>
      <c r="J19" s="163" t="s">
        <v>15</v>
      </c>
      <c r="K19" s="163" t="s">
        <v>15</v>
      </c>
      <c r="L19" s="168" t="s">
        <v>16</v>
      </c>
      <c r="M19" s="169">
        <f t="shared" ref="M19:M53" si="17">COUNTA(H19,I19,L19)</f>
        <v>3</v>
      </c>
      <c r="N19" s="170">
        <f t="shared" ref="N19:N53" si="18">IF(L19="E",1,IF(L19="D",2,IF(L19="C",3,IF(L19="B",4,IF(L19="A",5,IF(L19=5,1,IF(L19=4,2,IF(L19=3,3,IF(L19=2,4,IF(L19=1,5,IF(L19="","")))))))))))</f>
        <v>4</v>
      </c>
      <c r="O19" s="170">
        <f t="shared" si="0"/>
        <v>5</v>
      </c>
      <c r="P19" s="170">
        <f t="shared" si="1"/>
        <v>4</v>
      </c>
      <c r="Q19" s="170">
        <f t="shared" ref="Q19:Q53" si="19">IF($C$2&lt;6,0,IF($C$2&gt;=6,SUM(N19:P19)))</f>
        <v>13</v>
      </c>
      <c r="R19" s="109" t="str">
        <f t="shared" si="2"/>
        <v/>
      </c>
      <c r="S19" s="109">
        <f t="shared" si="3"/>
        <v>1</v>
      </c>
      <c r="T19" s="109" t="str">
        <f t="shared" si="4"/>
        <v/>
      </c>
      <c r="U19" s="109">
        <f t="shared" ref="U19:U53" si="20">IF(C19="","",IF(J19="","",IF(J19=$C19,1,IF(J19&lt;$C19,1,IF(J19&gt;$C19,"",IF(J19="A+",1))))))</f>
        <v>1</v>
      </c>
      <c r="V19" s="109">
        <f t="shared" si="5"/>
        <v>1</v>
      </c>
      <c r="W19" s="109" t="str">
        <f t="shared" si="6"/>
        <v/>
      </c>
      <c r="X19" s="109">
        <f t="shared" si="7"/>
        <v>3</v>
      </c>
      <c r="Y19" s="171">
        <f t="shared" si="8"/>
        <v>0.6</v>
      </c>
      <c r="Z19" s="171" t="b">
        <f t="shared" si="9"/>
        <v>0</v>
      </c>
      <c r="AA19" s="171" t="b">
        <f t="shared" si="10"/>
        <v>0</v>
      </c>
      <c r="AB19" s="171" t="b">
        <f t="shared" si="11"/>
        <v>0</v>
      </c>
      <c r="AC19" s="171" t="b">
        <f t="shared" si="12"/>
        <v>0</v>
      </c>
      <c r="AD19" s="171" t="b">
        <f t="shared" ref="AD19:AD53" si="21">IF($C19="1",$AJ19)</f>
        <v>0</v>
      </c>
      <c r="AE19" s="171" t="b">
        <f t="shared" ref="AE19:AE53" si="22">IF($C19=2,$AJ19)</f>
        <v>0</v>
      </c>
      <c r="AF19" s="171" t="b">
        <f t="shared" ref="AF19:AF53" si="23">IF($C19=3,$AJ19)</f>
        <v>0</v>
      </c>
      <c r="AG19" s="171" t="b">
        <f t="shared" ref="AG19:AG53" si="24">IF($C19=4,$AJ19)</f>
        <v>0</v>
      </c>
      <c r="AH19" s="171" t="b">
        <f t="shared" ref="AH19:AH53" si="25">IF($C19=5,$AJ19)</f>
        <v>0</v>
      </c>
      <c r="AI19" s="177">
        <f t="shared" si="13"/>
        <v>5</v>
      </c>
      <c r="AJ19" s="178">
        <f t="shared" si="14"/>
        <v>0.6</v>
      </c>
      <c r="AK19" s="174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Havo</v>
      </c>
      <c r="AL19" s="175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9</v>
      </c>
      <c r="AM19" s="176">
        <f t="shared" ref="AM19:AM53" si="28">IF(AL19="",0,IF(AL19&lt;AQ19,0,IF(AL19&gt;=AQ19,1)))</f>
        <v>0</v>
      </c>
      <c r="AN19" s="156" t="str">
        <f t="shared" ref="AN19:AN53" si="29">IF(E19="","",IF(E19="x",1))</f>
        <v/>
      </c>
      <c r="AO19" s="157" t="str">
        <f t="shared" ref="AO19:AO53" si="30">IF(D19="","",IF(D19="X",1))</f>
        <v/>
      </c>
      <c r="AP19" s="145"/>
      <c r="AQ19" s="175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4" t="str">
        <f t="shared" ref="AR19:AR53" si="32">IF($C$2&lt;6,"",IF(M19&lt;3,"",IF(O19=1,"&lt;1F",IF(O19&gt;3,"2F",IF(O19&gt;1,"1F")))))</f>
        <v>2F</v>
      </c>
      <c r="AS19" s="214" t="str">
        <f t="shared" ref="AS19:AS53" si="33">IF($C$2&lt;6,"",IF($M19&lt;3,"",IF(P19=1,"&lt;1F",IF(P19&gt;3,"2F",IF(P19&gt;1,"1F")))))</f>
        <v>2F</v>
      </c>
      <c r="AT19" s="214" t="str">
        <f t="shared" ref="AT19:AT53" si="34">IF($C$2&lt;6,"",IF($M19&lt;3,"",IF(N19&lt;=2,"&lt;1F",IF(N19&gt;3,"1S",IF(N19&gt;2,"1F")))))</f>
        <v>1S</v>
      </c>
      <c r="AU19" s="166"/>
      <c r="AV19" s="175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6">
        <f t="shared" si="15"/>
        <v>0</v>
      </c>
      <c r="AX19" s="166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 t="s">
        <v>122</v>
      </c>
      <c r="C20" s="164" t="s">
        <v>16</v>
      </c>
      <c r="D20" s="144"/>
      <c r="E20" s="145"/>
      <c r="F20" s="166"/>
      <c r="G20" s="167"/>
      <c r="H20" s="179" t="s">
        <v>16</v>
      </c>
      <c r="I20" s="163" t="s">
        <v>16</v>
      </c>
      <c r="J20" s="179" t="s">
        <v>16</v>
      </c>
      <c r="K20" s="163" t="s">
        <v>15</v>
      </c>
      <c r="L20" s="168" t="s">
        <v>16</v>
      </c>
      <c r="M20" s="169">
        <f t="shared" si="17"/>
        <v>3</v>
      </c>
      <c r="N20" s="170">
        <f t="shared" si="18"/>
        <v>4</v>
      </c>
      <c r="O20" s="170">
        <f t="shared" si="0"/>
        <v>4</v>
      </c>
      <c r="P20" s="170">
        <f t="shared" si="1"/>
        <v>4</v>
      </c>
      <c r="Q20" s="170">
        <f t="shared" si="19"/>
        <v>12</v>
      </c>
      <c r="R20" s="109" t="str">
        <f t="shared" si="2"/>
        <v/>
      </c>
      <c r="S20" s="109">
        <f t="shared" si="3"/>
        <v>1</v>
      </c>
      <c r="T20" s="109">
        <f t="shared" si="4"/>
        <v>1</v>
      </c>
      <c r="U20" s="109">
        <f t="shared" si="20"/>
        <v>1</v>
      </c>
      <c r="V20" s="109">
        <f t="shared" si="5"/>
        <v>1</v>
      </c>
      <c r="W20" s="109">
        <f t="shared" si="6"/>
        <v>1</v>
      </c>
      <c r="X20" s="109">
        <f t="shared" si="7"/>
        <v>5</v>
      </c>
      <c r="Y20" s="171" t="b">
        <f t="shared" si="8"/>
        <v>0</v>
      </c>
      <c r="Z20" s="171">
        <f t="shared" si="9"/>
        <v>1</v>
      </c>
      <c r="AA20" s="171" t="b">
        <f t="shared" si="10"/>
        <v>0</v>
      </c>
      <c r="AB20" s="171" t="b">
        <f t="shared" si="11"/>
        <v>0</v>
      </c>
      <c r="AC20" s="171" t="b">
        <f t="shared" si="12"/>
        <v>0</v>
      </c>
      <c r="AD20" s="171" t="b">
        <f t="shared" si="21"/>
        <v>0</v>
      </c>
      <c r="AE20" s="171" t="b">
        <f t="shared" si="22"/>
        <v>0</v>
      </c>
      <c r="AF20" s="171" t="b">
        <f t="shared" si="23"/>
        <v>0</v>
      </c>
      <c r="AG20" s="171" t="b">
        <f t="shared" si="24"/>
        <v>0</v>
      </c>
      <c r="AH20" s="171" t="b">
        <f t="shared" si="25"/>
        <v>0</v>
      </c>
      <c r="AI20" s="177">
        <f t="shared" si="13"/>
        <v>5</v>
      </c>
      <c r="AJ20" s="178">
        <f t="shared" si="14"/>
        <v>1</v>
      </c>
      <c r="AK20" s="174" t="str">
        <f t="shared" si="26"/>
        <v>TL/Havo</v>
      </c>
      <c r="AL20" s="175">
        <f t="shared" si="27"/>
        <v>8</v>
      </c>
      <c r="AM20" s="176">
        <f t="shared" si="28"/>
        <v>0</v>
      </c>
      <c r="AN20" s="156" t="str">
        <f t="shared" si="29"/>
        <v/>
      </c>
      <c r="AO20" s="157" t="str">
        <f t="shared" si="30"/>
        <v/>
      </c>
      <c r="AP20" s="145"/>
      <c r="AQ20" s="175" t="str">
        <f t="shared" si="31"/>
        <v/>
      </c>
      <c r="AR20" s="214" t="str">
        <f t="shared" si="32"/>
        <v>2F</v>
      </c>
      <c r="AS20" s="214" t="str">
        <f t="shared" si="33"/>
        <v>2F</v>
      </c>
      <c r="AT20" s="214" t="str">
        <f t="shared" si="34"/>
        <v>1S</v>
      </c>
      <c r="AU20" s="166"/>
      <c r="AV20" s="175" t="str">
        <f t="shared" si="35"/>
        <v/>
      </c>
      <c r="AW20" s="176">
        <f t="shared" si="15"/>
        <v>0</v>
      </c>
      <c r="AX20" s="166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 t="s">
        <v>123</v>
      </c>
      <c r="C21" s="164" t="s">
        <v>17</v>
      </c>
      <c r="D21" s="145"/>
      <c r="E21" s="145"/>
      <c r="F21" s="166"/>
      <c r="G21" s="167"/>
      <c r="H21" s="179" t="s">
        <v>17</v>
      </c>
      <c r="I21" s="163" t="s">
        <v>19</v>
      </c>
      <c r="J21" s="179" t="s">
        <v>19</v>
      </c>
      <c r="K21" s="163" t="s">
        <v>17</v>
      </c>
      <c r="L21" s="168" t="s">
        <v>16</v>
      </c>
      <c r="M21" s="169">
        <f t="shared" si="17"/>
        <v>3</v>
      </c>
      <c r="N21" s="170">
        <f t="shared" si="18"/>
        <v>4</v>
      </c>
      <c r="O21" s="170">
        <f t="shared" si="0"/>
        <v>3</v>
      </c>
      <c r="P21" s="170">
        <f t="shared" si="1"/>
        <v>1</v>
      </c>
      <c r="Q21" s="170">
        <f t="shared" si="19"/>
        <v>8</v>
      </c>
      <c r="R21" s="109" t="str">
        <f t="shared" si="2"/>
        <v/>
      </c>
      <c r="S21" s="109">
        <f t="shared" si="3"/>
        <v>1</v>
      </c>
      <c r="T21" s="109" t="str">
        <f t="shared" si="4"/>
        <v/>
      </c>
      <c r="U21" s="109" t="str">
        <f t="shared" si="20"/>
        <v/>
      </c>
      <c r="V21" s="109">
        <f t="shared" si="5"/>
        <v>1</v>
      </c>
      <c r="W21" s="109">
        <f t="shared" si="6"/>
        <v>1</v>
      </c>
      <c r="X21" s="109">
        <f t="shared" si="7"/>
        <v>3</v>
      </c>
      <c r="Y21" s="171" t="b">
        <f t="shared" si="8"/>
        <v>0</v>
      </c>
      <c r="Z21" s="171" t="b">
        <f t="shared" si="9"/>
        <v>0</v>
      </c>
      <c r="AA21" s="171">
        <f t="shared" si="10"/>
        <v>0.6</v>
      </c>
      <c r="AB21" s="171" t="b">
        <f t="shared" si="11"/>
        <v>0</v>
      </c>
      <c r="AC21" s="171" t="b">
        <f t="shared" si="12"/>
        <v>0</v>
      </c>
      <c r="AD21" s="171" t="b">
        <f t="shared" si="21"/>
        <v>0</v>
      </c>
      <c r="AE21" s="171" t="b">
        <f t="shared" si="22"/>
        <v>0</v>
      </c>
      <c r="AF21" s="171" t="b">
        <f t="shared" si="23"/>
        <v>0</v>
      </c>
      <c r="AG21" s="171" t="b">
        <f t="shared" si="24"/>
        <v>0</v>
      </c>
      <c r="AH21" s="171" t="b">
        <f t="shared" si="25"/>
        <v>0</v>
      </c>
      <c r="AI21" s="177">
        <f t="shared" si="13"/>
        <v>5</v>
      </c>
      <c r="AJ21" s="178">
        <f t="shared" si="14"/>
        <v>0.6</v>
      </c>
      <c r="AK21" s="174" t="str">
        <f t="shared" si="26"/>
        <v>BBL/Kader</v>
      </c>
      <c r="AL21" s="175">
        <f t="shared" si="27"/>
        <v>4</v>
      </c>
      <c r="AM21" s="176">
        <f t="shared" si="28"/>
        <v>0</v>
      </c>
      <c r="AN21" s="156" t="str">
        <f t="shared" si="29"/>
        <v/>
      </c>
      <c r="AO21" s="157" t="str">
        <f t="shared" si="30"/>
        <v/>
      </c>
      <c r="AP21" s="145"/>
      <c r="AQ21" s="175" t="str">
        <f t="shared" si="31"/>
        <v/>
      </c>
      <c r="AR21" s="214" t="str">
        <f t="shared" si="32"/>
        <v>1F</v>
      </c>
      <c r="AS21" s="214" t="str">
        <f t="shared" si="33"/>
        <v>&lt;1F</v>
      </c>
      <c r="AT21" s="214" t="str">
        <f t="shared" si="34"/>
        <v>1S</v>
      </c>
      <c r="AU21" s="166"/>
      <c r="AV21" s="175" t="str">
        <f t="shared" si="35"/>
        <v/>
      </c>
      <c r="AW21" s="176">
        <f t="shared" si="15"/>
        <v>0</v>
      </c>
      <c r="AX21" s="166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 t="s">
        <v>124</v>
      </c>
      <c r="C22" s="164" t="s">
        <v>18</v>
      </c>
      <c r="D22" s="145"/>
      <c r="E22" s="145"/>
      <c r="F22" s="166"/>
      <c r="G22" s="167"/>
      <c r="H22" s="179" t="s">
        <v>18</v>
      </c>
      <c r="I22" s="163" t="s">
        <v>16</v>
      </c>
      <c r="J22" s="179" t="s">
        <v>17</v>
      </c>
      <c r="K22" s="163" t="s">
        <v>16</v>
      </c>
      <c r="L22" s="216" t="s">
        <v>17</v>
      </c>
      <c r="M22" s="169">
        <f t="shared" si="17"/>
        <v>3</v>
      </c>
      <c r="N22" s="170">
        <f t="shared" si="18"/>
        <v>3</v>
      </c>
      <c r="O22" s="170">
        <f t="shared" si="0"/>
        <v>2</v>
      </c>
      <c r="P22" s="170">
        <f t="shared" si="1"/>
        <v>4</v>
      </c>
      <c r="Q22" s="170">
        <f t="shared" si="19"/>
        <v>9</v>
      </c>
      <c r="R22" s="109" t="str">
        <f t="shared" si="2"/>
        <v/>
      </c>
      <c r="S22" s="109">
        <f t="shared" si="3"/>
        <v>1</v>
      </c>
      <c r="T22" s="109">
        <f t="shared" si="4"/>
        <v>1</v>
      </c>
      <c r="U22" s="109">
        <f t="shared" si="20"/>
        <v>1</v>
      </c>
      <c r="V22" s="109">
        <f t="shared" si="5"/>
        <v>1</v>
      </c>
      <c r="W22" s="109">
        <f t="shared" si="6"/>
        <v>1</v>
      </c>
      <c r="X22" s="109">
        <f t="shared" si="7"/>
        <v>5</v>
      </c>
      <c r="Y22" s="171" t="b">
        <f t="shared" si="8"/>
        <v>0</v>
      </c>
      <c r="Z22" s="171" t="b">
        <f t="shared" si="9"/>
        <v>0</v>
      </c>
      <c r="AA22" s="171" t="b">
        <f t="shared" si="10"/>
        <v>0</v>
      </c>
      <c r="AB22" s="171">
        <f t="shared" si="11"/>
        <v>1</v>
      </c>
      <c r="AC22" s="171" t="b">
        <f t="shared" si="12"/>
        <v>0</v>
      </c>
      <c r="AD22" s="171" t="b">
        <f t="shared" si="21"/>
        <v>0</v>
      </c>
      <c r="AE22" s="171" t="b">
        <f t="shared" si="22"/>
        <v>0</v>
      </c>
      <c r="AF22" s="171" t="b">
        <f t="shared" si="23"/>
        <v>0</v>
      </c>
      <c r="AG22" s="171" t="b">
        <f t="shared" si="24"/>
        <v>0</v>
      </c>
      <c r="AH22" s="171" t="b">
        <f t="shared" si="25"/>
        <v>0</v>
      </c>
      <c r="AI22" s="177">
        <f t="shared" si="13"/>
        <v>5</v>
      </c>
      <c r="AJ22" s="178">
        <f t="shared" si="14"/>
        <v>1</v>
      </c>
      <c r="AK22" s="174" t="str">
        <f t="shared" si="26"/>
        <v>Kader</v>
      </c>
      <c r="AL22" s="175">
        <f t="shared" si="27"/>
        <v>5</v>
      </c>
      <c r="AM22" s="176">
        <f t="shared" si="28"/>
        <v>0</v>
      </c>
      <c r="AN22" s="156" t="str">
        <f t="shared" si="29"/>
        <v/>
      </c>
      <c r="AO22" s="157" t="str">
        <f t="shared" si="30"/>
        <v/>
      </c>
      <c r="AP22" s="145"/>
      <c r="AQ22" s="175" t="str">
        <f t="shared" si="31"/>
        <v/>
      </c>
      <c r="AR22" s="214" t="str">
        <f t="shared" si="32"/>
        <v>1F</v>
      </c>
      <c r="AS22" s="214" t="str">
        <f t="shared" si="33"/>
        <v>2F</v>
      </c>
      <c r="AT22" s="214" t="str">
        <f t="shared" si="34"/>
        <v>1F</v>
      </c>
      <c r="AU22" s="166"/>
      <c r="AV22" s="175" t="str">
        <f t="shared" si="35"/>
        <v/>
      </c>
      <c r="AW22" s="176">
        <f t="shared" si="15"/>
        <v>0</v>
      </c>
      <c r="AX22" s="166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 t="s">
        <v>125</v>
      </c>
      <c r="C23" s="210" t="s">
        <v>18</v>
      </c>
      <c r="D23" s="145"/>
      <c r="E23" s="145"/>
      <c r="F23" s="166"/>
      <c r="G23" s="167"/>
      <c r="H23" s="163" t="s">
        <v>19</v>
      </c>
      <c r="I23" s="163" t="s">
        <v>16</v>
      </c>
      <c r="J23" s="163" t="s">
        <v>17</v>
      </c>
      <c r="K23" s="163" t="s">
        <v>17</v>
      </c>
      <c r="L23" s="168" t="s">
        <v>18</v>
      </c>
      <c r="M23" s="169">
        <f t="shared" si="17"/>
        <v>3</v>
      </c>
      <c r="N23" s="170">
        <f t="shared" si="18"/>
        <v>2</v>
      </c>
      <c r="O23" s="170">
        <f t="shared" si="0"/>
        <v>1</v>
      </c>
      <c r="P23" s="170">
        <f t="shared" si="1"/>
        <v>4</v>
      </c>
      <c r="Q23" s="170">
        <f t="shared" si="19"/>
        <v>7</v>
      </c>
      <c r="R23" s="109" t="str">
        <f t="shared" si="2"/>
        <v/>
      </c>
      <c r="S23" s="109" t="str">
        <f t="shared" si="3"/>
        <v/>
      </c>
      <c r="T23" s="109">
        <f t="shared" si="4"/>
        <v>1</v>
      </c>
      <c r="U23" s="109">
        <f t="shared" si="20"/>
        <v>1</v>
      </c>
      <c r="V23" s="109">
        <f t="shared" si="5"/>
        <v>1</v>
      </c>
      <c r="W23" s="109">
        <f t="shared" si="6"/>
        <v>1</v>
      </c>
      <c r="X23" s="109">
        <f t="shared" si="7"/>
        <v>4</v>
      </c>
      <c r="Y23" s="171" t="b">
        <f t="shared" si="8"/>
        <v>0</v>
      </c>
      <c r="Z23" s="171" t="b">
        <f t="shared" si="9"/>
        <v>0</v>
      </c>
      <c r="AA23" s="171" t="b">
        <f t="shared" si="10"/>
        <v>0</v>
      </c>
      <c r="AB23" s="171">
        <f t="shared" si="11"/>
        <v>0.8</v>
      </c>
      <c r="AC23" s="171" t="b">
        <f t="shared" si="12"/>
        <v>0</v>
      </c>
      <c r="AD23" s="171" t="b">
        <f t="shared" si="21"/>
        <v>0</v>
      </c>
      <c r="AE23" s="171" t="b">
        <f t="shared" si="22"/>
        <v>0</v>
      </c>
      <c r="AF23" s="171" t="b">
        <f t="shared" si="23"/>
        <v>0</v>
      </c>
      <c r="AG23" s="171" t="b">
        <f t="shared" si="24"/>
        <v>0</v>
      </c>
      <c r="AH23" s="171" t="b">
        <f t="shared" si="25"/>
        <v>0</v>
      </c>
      <c r="AI23" s="177">
        <f t="shared" si="13"/>
        <v>5</v>
      </c>
      <c r="AJ23" s="178">
        <f t="shared" si="14"/>
        <v>0.8</v>
      </c>
      <c r="AK23" s="174" t="str">
        <f t="shared" si="26"/>
        <v>BBL/Kader</v>
      </c>
      <c r="AL23" s="175">
        <f>IF(AK23="","",IF(AK23="PRO",1,IF(AK23="PRO/BBL",2,IF(AK23="BBL",3,IF(AK23="BBL/Kader",4,IF(AK23="Kader",5,IF(AK23="Kader/TL",6,IF(AK23="TL",7,IF(AK23="TL/Havo",8,IF(AK23="Havo",9,IF(AK23="Havo/VWO",10,IF(AK23="VWO",11))))))))))))</f>
        <v>4</v>
      </c>
      <c r="AM23" s="176">
        <f t="shared" si="28"/>
        <v>0</v>
      </c>
      <c r="AN23" s="156" t="str">
        <f t="shared" si="29"/>
        <v/>
      </c>
      <c r="AO23" s="157" t="str">
        <f t="shared" si="30"/>
        <v/>
      </c>
      <c r="AP23" s="145"/>
      <c r="AQ23" s="175" t="str">
        <f t="shared" si="31"/>
        <v/>
      </c>
      <c r="AR23" s="214" t="str">
        <f t="shared" si="32"/>
        <v>&lt;1F</v>
      </c>
      <c r="AS23" s="214" t="str">
        <f t="shared" si="33"/>
        <v>2F</v>
      </c>
      <c r="AT23" s="214" t="str">
        <f t="shared" si="34"/>
        <v>&lt;1F</v>
      </c>
      <c r="AU23" s="166"/>
      <c r="AV23" s="175" t="str">
        <f t="shared" si="35"/>
        <v/>
      </c>
      <c r="AW23" s="176">
        <f t="shared" si="15"/>
        <v>0</v>
      </c>
      <c r="AX23" s="166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 t="s">
        <v>126</v>
      </c>
      <c r="C24" s="164" t="s">
        <v>16</v>
      </c>
      <c r="D24" s="144"/>
      <c r="E24" s="144"/>
      <c r="F24" s="166"/>
      <c r="G24" s="167"/>
      <c r="H24" s="179" t="s">
        <v>16</v>
      </c>
      <c r="I24" s="163" t="s">
        <v>16</v>
      </c>
      <c r="J24" s="179" t="s">
        <v>15</v>
      </c>
      <c r="K24" s="163" t="s">
        <v>16</v>
      </c>
      <c r="L24" s="216" t="s">
        <v>17</v>
      </c>
      <c r="M24" s="169">
        <f t="shared" si="17"/>
        <v>3</v>
      </c>
      <c r="N24" s="170">
        <f t="shared" si="18"/>
        <v>3</v>
      </c>
      <c r="O24" s="170">
        <f t="shared" si="0"/>
        <v>4</v>
      </c>
      <c r="P24" s="170">
        <f t="shared" si="1"/>
        <v>4</v>
      </c>
      <c r="Q24" s="170">
        <f t="shared" si="19"/>
        <v>11</v>
      </c>
      <c r="R24" s="109" t="str">
        <f t="shared" si="2"/>
        <v/>
      </c>
      <c r="S24" s="109">
        <f t="shared" si="3"/>
        <v>1</v>
      </c>
      <c r="T24" s="109">
        <f t="shared" si="4"/>
        <v>1</v>
      </c>
      <c r="U24" s="109">
        <f t="shared" si="20"/>
        <v>1</v>
      </c>
      <c r="V24" s="109">
        <f t="shared" si="5"/>
        <v>1</v>
      </c>
      <c r="W24" s="109" t="str">
        <f t="shared" si="6"/>
        <v/>
      </c>
      <c r="X24" s="109">
        <f t="shared" si="7"/>
        <v>4</v>
      </c>
      <c r="Y24" s="171" t="b">
        <f t="shared" si="8"/>
        <v>0</v>
      </c>
      <c r="Z24" s="171">
        <f t="shared" si="9"/>
        <v>0.8</v>
      </c>
      <c r="AA24" s="171" t="b">
        <f t="shared" si="10"/>
        <v>0</v>
      </c>
      <c r="AB24" s="171" t="b">
        <f t="shared" si="11"/>
        <v>0</v>
      </c>
      <c r="AC24" s="171" t="b">
        <f t="shared" si="12"/>
        <v>0</v>
      </c>
      <c r="AD24" s="171" t="b">
        <f t="shared" si="21"/>
        <v>0</v>
      </c>
      <c r="AE24" s="171" t="b">
        <f t="shared" si="22"/>
        <v>0</v>
      </c>
      <c r="AF24" s="171" t="b">
        <f t="shared" si="23"/>
        <v>0</v>
      </c>
      <c r="AG24" s="171" t="b">
        <f t="shared" si="24"/>
        <v>0</v>
      </c>
      <c r="AH24" s="171" t="b">
        <f t="shared" si="25"/>
        <v>0</v>
      </c>
      <c r="AI24" s="177">
        <f t="shared" si="13"/>
        <v>5</v>
      </c>
      <c r="AJ24" s="178">
        <f t="shared" si="14"/>
        <v>0.8</v>
      </c>
      <c r="AK24" s="174" t="str">
        <f t="shared" si="26"/>
        <v>TL</v>
      </c>
      <c r="AL24" s="175">
        <f t="shared" si="27"/>
        <v>7</v>
      </c>
      <c r="AM24" s="176">
        <f t="shared" si="28"/>
        <v>0</v>
      </c>
      <c r="AN24" s="156" t="str">
        <f t="shared" si="29"/>
        <v/>
      </c>
      <c r="AO24" s="157" t="str">
        <f t="shared" si="30"/>
        <v/>
      </c>
      <c r="AP24" s="145"/>
      <c r="AQ24" s="175" t="str">
        <f t="shared" si="31"/>
        <v/>
      </c>
      <c r="AR24" s="214" t="str">
        <f t="shared" si="32"/>
        <v>2F</v>
      </c>
      <c r="AS24" s="214" t="str">
        <f t="shared" si="33"/>
        <v>2F</v>
      </c>
      <c r="AT24" s="214" t="str">
        <f t="shared" si="34"/>
        <v>1F</v>
      </c>
      <c r="AU24" s="166"/>
      <c r="AV24" s="175" t="str">
        <f t="shared" si="35"/>
        <v/>
      </c>
      <c r="AW24" s="176">
        <f t="shared" si="15"/>
        <v>0</v>
      </c>
      <c r="AX24" s="166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 t="s">
        <v>127</v>
      </c>
      <c r="C25" s="164" t="s">
        <v>16</v>
      </c>
      <c r="D25" s="145"/>
      <c r="E25" s="145"/>
      <c r="F25" s="166"/>
      <c r="G25" s="180"/>
      <c r="H25" s="179" t="s">
        <v>16</v>
      </c>
      <c r="I25" s="179" t="s">
        <v>18</v>
      </c>
      <c r="J25" s="179" t="s">
        <v>17</v>
      </c>
      <c r="K25" s="179" t="s">
        <v>16</v>
      </c>
      <c r="L25" s="181" t="s">
        <v>18</v>
      </c>
      <c r="M25" s="169">
        <f t="shared" si="17"/>
        <v>3</v>
      </c>
      <c r="N25" s="170">
        <f t="shared" si="18"/>
        <v>2</v>
      </c>
      <c r="O25" s="170">
        <f t="shared" si="0"/>
        <v>4</v>
      </c>
      <c r="P25" s="170">
        <f t="shared" si="1"/>
        <v>2</v>
      </c>
      <c r="Q25" s="170">
        <f t="shared" si="19"/>
        <v>8</v>
      </c>
      <c r="R25" s="109" t="str">
        <f t="shared" si="2"/>
        <v/>
      </c>
      <c r="S25" s="109">
        <f t="shared" si="3"/>
        <v>1</v>
      </c>
      <c r="T25" s="109" t="str">
        <f t="shared" si="4"/>
        <v/>
      </c>
      <c r="U25" s="109" t="str">
        <f t="shared" si="20"/>
        <v/>
      </c>
      <c r="V25" s="109">
        <f t="shared" si="5"/>
        <v>1</v>
      </c>
      <c r="W25" s="109" t="str">
        <f t="shared" si="6"/>
        <v/>
      </c>
      <c r="X25" s="109">
        <f t="shared" si="7"/>
        <v>2</v>
      </c>
      <c r="Y25" s="171" t="b">
        <f t="shared" si="8"/>
        <v>0</v>
      </c>
      <c r="Z25" s="171">
        <f t="shared" si="9"/>
        <v>0.4</v>
      </c>
      <c r="AA25" s="171" t="b">
        <f t="shared" si="10"/>
        <v>0</v>
      </c>
      <c r="AB25" s="171" t="b">
        <f t="shared" si="11"/>
        <v>0</v>
      </c>
      <c r="AC25" s="171" t="b">
        <f t="shared" si="12"/>
        <v>0</v>
      </c>
      <c r="AD25" s="171" t="b">
        <f t="shared" si="21"/>
        <v>0</v>
      </c>
      <c r="AE25" s="171" t="b">
        <f t="shared" si="22"/>
        <v>0</v>
      </c>
      <c r="AF25" s="171" t="b">
        <f t="shared" si="23"/>
        <v>0</v>
      </c>
      <c r="AG25" s="171" t="b">
        <f t="shared" si="24"/>
        <v>0</v>
      </c>
      <c r="AH25" s="171" t="b">
        <f t="shared" si="25"/>
        <v>0</v>
      </c>
      <c r="AI25" s="177">
        <f t="shared" si="13"/>
        <v>5</v>
      </c>
      <c r="AJ25" s="178">
        <f t="shared" si="14"/>
        <v>0.4</v>
      </c>
      <c r="AK25" s="174" t="str">
        <f t="shared" si="26"/>
        <v>BBL/Kader</v>
      </c>
      <c r="AL25" s="175">
        <f t="shared" si="27"/>
        <v>4</v>
      </c>
      <c r="AM25" s="176">
        <f t="shared" si="28"/>
        <v>0</v>
      </c>
      <c r="AN25" s="156" t="str">
        <f t="shared" si="29"/>
        <v/>
      </c>
      <c r="AO25" s="157" t="str">
        <f t="shared" si="30"/>
        <v/>
      </c>
      <c r="AP25" s="145"/>
      <c r="AQ25" s="175" t="str">
        <f t="shared" si="31"/>
        <v/>
      </c>
      <c r="AR25" s="214" t="str">
        <f t="shared" si="32"/>
        <v>2F</v>
      </c>
      <c r="AS25" s="214" t="str">
        <f t="shared" si="33"/>
        <v>1F</v>
      </c>
      <c r="AT25" s="214" t="str">
        <f t="shared" si="34"/>
        <v>&lt;1F</v>
      </c>
      <c r="AU25" s="166"/>
      <c r="AV25" s="175" t="str">
        <f t="shared" si="35"/>
        <v/>
      </c>
      <c r="AW25" s="176">
        <f t="shared" si="15"/>
        <v>0</v>
      </c>
      <c r="AX25" s="166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 t="s">
        <v>128</v>
      </c>
      <c r="C26" s="210" t="s">
        <v>16</v>
      </c>
      <c r="D26" s="145"/>
      <c r="E26" s="145"/>
      <c r="F26" s="166"/>
      <c r="G26" s="180"/>
      <c r="H26" s="179" t="s">
        <v>17</v>
      </c>
      <c r="I26" s="163" t="s">
        <v>17</v>
      </c>
      <c r="J26" s="179" t="s">
        <v>16</v>
      </c>
      <c r="K26" s="179" t="s">
        <v>15</v>
      </c>
      <c r="L26" s="181" t="s">
        <v>16</v>
      </c>
      <c r="M26" s="169">
        <f t="shared" si="17"/>
        <v>3</v>
      </c>
      <c r="N26" s="170">
        <f t="shared" si="18"/>
        <v>4</v>
      </c>
      <c r="O26" s="170">
        <f t="shared" si="0"/>
        <v>3</v>
      </c>
      <c r="P26" s="170">
        <f t="shared" si="1"/>
        <v>3</v>
      </c>
      <c r="Q26" s="170">
        <f t="shared" si="19"/>
        <v>10</v>
      </c>
      <c r="R26" s="109" t="str">
        <f t="shared" si="2"/>
        <v/>
      </c>
      <c r="S26" s="109" t="str">
        <f t="shared" si="3"/>
        <v/>
      </c>
      <c r="T26" s="109" t="str">
        <f t="shared" si="4"/>
        <v/>
      </c>
      <c r="U26" s="109">
        <f t="shared" si="20"/>
        <v>1</v>
      </c>
      <c r="V26" s="109">
        <f t="shared" si="5"/>
        <v>1</v>
      </c>
      <c r="W26" s="109">
        <f t="shared" si="6"/>
        <v>1</v>
      </c>
      <c r="X26" s="109">
        <f t="shared" si="7"/>
        <v>3</v>
      </c>
      <c r="Y26" s="171" t="b">
        <f t="shared" si="8"/>
        <v>0</v>
      </c>
      <c r="Z26" s="171">
        <f t="shared" si="9"/>
        <v>0.6</v>
      </c>
      <c r="AA26" s="171" t="b">
        <f t="shared" si="10"/>
        <v>0</v>
      </c>
      <c r="AB26" s="171" t="b">
        <f t="shared" si="11"/>
        <v>0</v>
      </c>
      <c r="AC26" s="171" t="b">
        <f t="shared" si="12"/>
        <v>0</v>
      </c>
      <c r="AD26" s="171" t="b">
        <f t="shared" si="21"/>
        <v>0</v>
      </c>
      <c r="AE26" s="171" t="b">
        <f t="shared" si="22"/>
        <v>0</v>
      </c>
      <c r="AF26" s="171" t="b">
        <f t="shared" si="23"/>
        <v>0</v>
      </c>
      <c r="AG26" s="171" t="b">
        <f t="shared" si="24"/>
        <v>0</v>
      </c>
      <c r="AH26" s="171" t="b">
        <f t="shared" si="25"/>
        <v>0</v>
      </c>
      <c r="AI26" s="177">
        <f t="shared" si="13"/>
        <v>5</v>
      </c>
      <c r="AJ26" s="178">
        <f t="shared" si="14"/>
        <v>0.6</v>
      </c>
      <c r="AK26" s="174" t="str">
        <f t="shared" si="26"/>
        <v>Kader/TL</v>
      </c>
      <c r="AL26" s="175">
        <f t="shared" si="27"/>
        <v>6</v>
      </c>
      <c r="AM26" s="176">
        <f t="shared" si="28"/>
        <v>0</v>
      </c>
      <c r="AN26" s="156" t="str">
        <f t="shared" si="29"/>
        <v/>
      </c>
      <c r="AO26" s="157" t="str">
        <f t="shared" si="30"/>
        <v/>
      </c>
      <c r="AP26" s="145"/>
      <c r="AQ26" s="175" t="str">
        <f t="shared" si="31"/>
        <v/>
      </c>
      <c r="AR26" s="214" t="str">
        <f t="shared" si="32"/>
        <v>1F</v>
      </c>
      <c r="AS26" s="214" t="str">
        <f t="shared" si="33"/>
        <v>1F</v>
      </c>
      <c r="AT26" s="214" t="str">
        <f t="shared" si="34"/>
        <v>1S</v>
      </c>
      <c r="AU26" s="166"/>
      <c r="AV26" s="175" t="str">
        <f t="shared" si="35"/>
        <v/>
      </c>
      <c r="AW26" s="176">
        <f t="shared" si="15"/>
        <v>0</v>
      </c>
      <c r="AX26" s="166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 t="s">
        <v>129</v>
      </c>
      <c r="C27" s="164" t="s">
        <v>16</v>
      </c>
      <c r="D27" s="145"/>
      <c r="E27" s="145"/>
      <c r="F27" s="166"/>
      <c r="G27" s="180"/>
      <c r="H27" s="179" t="s">
        <v>16</v>
      </c>
      <c r="I27" s="179" t="s">
        <v>16</v>
      </c>
      <c r="J27" s="179" t="s">
        <v>15</v>
      </c>
      <c r="K27" s="179" t="s">
        <v>15</v>
      </c>
      <c r="L27" s="181" t="s">
        <v>16</v>
      </c>
      <c r="M27" s="169">
        <f t="shared" si="17"/>
        <v>3</v>
      </c>
      <c r="N27" s="170">
        <f t="shared" si="18"/>
        <v>4</v>
      </c>
      <c r="O27" s="170">
        <f t="shared" si="0"/>
        <v>4</v>
      </c>
      <c r="P27" s="170">
        <f t="shared" si="1"/>
        <v>4</v>
      </c>
      <c r="Q27" s="170">
        <f t="shared" si="19"/>
        <v>12</v>
      </c>
      <c r="R27" s="109" t="str">
        <f t="shared" si="2"/>
        <v/>
      </c>
      <c r="S27" s="109">
        <f t="shared" si="3"/>
        <v>1</v>
      </c>
      <c r="T27" s="109">
        <f t="shared" si="4"/>
        <v>1</v>
      </c>
      <c r="U27" s="109">
        <f t="shared" si="20"/>
        <v>1</v>
      </c>
      <c r="V27" s="109">
        <f t="shared" si="5"/>
        <v>1</v>
      </c>
      <c r="W27" s="109">
        <f t="shared" si="6"/>
        <v>1</v>
      </c>
      <c r="X27" s="109">
        <f t="shared" si="7"/>
        <v>5</v>
      </c>
      <c r="Y27" s="171" t="b">
        <f t="shared" si="8"/>
        <v>0</v>
      </c>
      <c r="Z27" s="171">
        <f t="shared" si="9"/>
        <v>1</v>
      </c>
      <c r="AA27" s="171" t="b">
        <f t="shared" si="10"/>
        <v>0</v>
      </c>
      <c r="AB27" s="171" t="b">
        <f t="shared" si="11"/>
        <v>0</v>
      </c>
      <c r="AC27" s="171" t="b">
        <f t="shared" si="12"/>
        <v>0</v>
      </c>
      <c r="AD27" s="171" t="b">
        <f t="shared" si="21"/>
        <v>0</v>
      </c>
      <c r="AE27" s="171" t="b">
        <f t="shared" si="22"/>
        <v>0</v>
      </c>
      <c r="AF27" s="171" t="b">
        <f t="shared" si="23"/>
        <v>0</v>
      </c>
      <c r="AG27" s="171" t="b">
        <f t="shared" si="24"/>
        <v>0</v>
      </c>
      <c r="AH27" s="171" t="b">
        <f t="shared" si="25"/>
        <v>0</v>
      </c>
      <c r="AI27" s="177">
        <f t="shared" si="13"/>
        <v>5</v>
      </c>
      <c r="AJ27" s="178">
        <f t="shared" si="14"/>
        <v>1</v>
      </c>
      <c r="AK27" s="174" t="str">
        <f t="shared" si="26"/>
        <v>TL/Havo</v>
      </c>
      <c r="AL27" s="175">
        <f t="shared" si="27"/>
        <v>8</v>
      </c>
      <c r="AM27" s="176">
        <f t="shared" si="28"/>
        <v>0</v>
      </c>
      <c r="AN27" s="156" t="str">
        <f t="shared" si="29"/>
        <v/>
      </c>
      <c r="AO27" s="157" t="str">
        <f t="shared" si="30"/>
        <v/>
      </c>
      <c r="AP27" s="145"/>
      <c r="AQ27" s="175" t="str">
        <f t="shared" si="31"/>
        <v/>
      </c>
      <c r="AR27" s="214" t="str">
        <f t="shared" si="32"/>
        <v>2F</v>
      </c>
      <c r="AS27" s="214" t="str">
        <f t="shared" si="33"/>
        <v>2F</v>
      </c>
      <c r="AT27" s="214" t="str">
        <f t="shared" si="34"/>
        <v>1S</v>
      </c>
      <c r="AU27" s="166"/>
      <c r="AV27" s="175" t="str">
        <f t="shared" si="35"/>
        <v/>
      </c>
      <c r="AW27" s="176">
        <f t="shared" si="15"/>
        <v>0</v>
      </c>
      <c r="AX27" s="166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 t="s">
        <v>130</v>
      </c>
      <c r="C28" s="164" t="s">
        <v>15</v>
      </c>
      <c r="D28" s="145"/>
      <c r="E28" s="145"/>
      <c r="F28" s="166"/>
      <c r="G28" s="180"/>
      <c r="H28" s="179" t="s">
        <v>15</v>
      </c>
      <c r="I28" s="179" t="s">
        <v>15</v>
      </c>
      <c r="J28" s="179" t="s">
        <v>16</v>
      </c>
      <c r="K28" s="179" t="s">
        <v>15</v>
      </c>
      <c r="L28" s="181" t="s">
        <v>15</v>
      </c>
      <c r="M28" s="169">
        <f t="shared" si="17"/>
        <v>3</v>
      </c>
      <c r="N28" s="170">
        <f t="shared" si="18"/>
        <v>5</v>
      </c>
      <c r="O28" s="170">
        <f t="shared" si="0"/>
        <v>5</v>
      </c>
      <c r="P28" s="170">
        <f t="shared" si="1"/>
        <v>5</v>
      </c>
      <c r="Q28" s="170">
        <f t="shared" si="19"/>
        <v>15</v>
      </c>
      <c r="R28" s="109" t="str">
        <f t="shared" si="2"/>
        <v/>
      </c>
      <c r="S28" s="109">
        <f t="shared" si="3"/>
        <v>1</v>
      </c>
      <c r="T28" s="109">
        <f t="shared" si="4"/>
        <v>1</v>
      </c>
      <c r="U28" s="109" t="str">
        <f t="shared" si="20"/>
        <v/>
      </c>
      <c r="V28" s="109">
        <f t="shared" si="5"/>
        <v>1</v>
      </c>
      <c r="W28" s="109">
        <f t="shared" si="6"/>
        <v>1</v>
      </c>
      <c r="X28" s="109">
        <f t="shared" si="7"/>
        <v>4</v>
      </c>
      <c r="Y28" s="171">
        <f t="shared" si="8"/>
        <v>0.8</v>
      </c>
      <c r="Z28" s="171" t="b">
        <f t="shared" si="9"/>
        <v>0</v>
      </c>
      <c r="AA28" s="171" t="b">
        <f t="shared" si="10"/>
        <v>0</v>
      </c>
      <c r="AB28" s="171" t="b">
        <f t="shared" si="11"/>
        <v>0</v>
      </c>
      <c r="AC28" s="171" t="b">
        <f t="shared" si="12"/>
        <v>0</v>
      </c>
      <c r="AD28" s="171" t="b">
        <f t="shared" si="21"/>
        <v>0</v>
      </c>
      <c r="AE28" s="171" t="b">
        <f t="shared" si="22"/>
        <v>0</v>
      </c>
      <c r="AF28" s="171" t="b">
        <f t="shared" si="23"/>
        <v>0</v>
      </c>
      <c r="AG28" s="171" t="b">
        <f t="shared" si="24"/>
        <v>0</v>
      </c>
      <c r="AH28" s="171" t="b">
        <f t="shared" si="25"/>
        <v>0</v>
      </c>
      <c r="AI28" s="177">
        <f t="shared" si="13"/>
        <v>5</v>
      </c>
      <c r="AJ28" s="178">
        <f t="shared" si="14"/>
        <v>0.8</v>
      </c>
      <c r="AK28" s="174" t="str">
        <f t="shared" si="26"/>
        <v>Vwo</v>
      </c>
      <c r="AL28" s="175">
        <f t="shared" si="27"/>
        <v>11</v>
      </c>
      <c r="AM28" s="176">
        <f t="shared" si="28"/>
        <v>0</v>
      </c>
      <c r="AN28" s="156" t="str">
        <f t="shared" si="29"/>
        <v/>
      </c>
      <c r="AO28" s="157" t="str">
        <f t="shared" si="30"/>
        <v/>
      </c>
      <c r="AP28" s="145"/>
      <c r="AQ28" s="175" t="str">
        <f t="shared" si="31"/>
        <v/>
      </c>
      <c r="AR28" s="214" t="str">
        <f t="shared" si="32"/>
        <v>2F</v>
      </c>
      <c r="AS28" s="214" t="str">
        <f t="shared" si="33"/>
        <v>2F</v>
      </c>
      <c r="AT28" s="214" t="str">
        <f t="shared" si="34"/>
        <v>1S</v>
      </c>
      <c r="AU28" s="166"/>
      <c r="AV28" s="175" t="str">
        <f t="shared" si="35"/>
        <v/>
      </c>
      <c r="AW28" s="176">
        <f t="shared" si="15"/>
        <v>0</v>
      </c>
      <c r="AX28" s="166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 t="s">
        <v>131</v>
      </c>
      <c r="C29" s="164" t="s">
        <v>18</v>
      </c>
      <c r="D29" s="145"/>
      <c r="E29" s="145"/>
      <c r="F29" s="166"/>
      <c r="G29" s="180"/>
      <c r="H29" s="179" t="s">
        <v>18</v>
      </c>
      <c r="I29" s="179" t="s">
        <v>17</v>
      </c>
      <c r="J29" s="179" t="s">
        <v>15</v>
      </c>
      <c r="K29" s="179" t="s">
        <v>16</v>
      </c>
      <c r="L29" s="216" t="s">
        <v>17</v>
      </c>
      <c r="M29" s="169">
        <f t="shared" si="17"/>
        <v>3</v>
      </c>
      <c r="N29" s="170">
        <f t="shared" si="18"/>
        <v>3</v>
      </c>
      <c r="O29" s="170">
        <f t="shared" si="0"/>
        <v>2</v>
      </c>
      <c r="P29" s="170">
        <f t="shared" si="1"/>
        <v>3</v>
      </c>
      <c r="Q29" s="170">
        <f t="shared" si="19"/>
        <v>8</v>
      </c>
      <c r="R29" s="109" t="str">
        <f t="shared" si="2"/>
        <v/>
      </c>
      <c r="S29" s="109">
        <f t="shared" si="3"/>
        <v>1</v>
      </c>
      <c r="T29" s="109">
        <f t="shared" si="4"/>
        <v>1</v>
      </c>
      <c r="U29" s="109">
        <f t="shared" si="20"/>
        <v>1</v>
      </c>
      <c r="V29" s="109">
        <f t="shared" si="5"/>
        <v>1</v>
      </c>
      <c r="W29" s="109">
        <f t="shared" si="6"/>
        <v>1</v>
      </c>
      <c r="X29" s="109">
        <f t="shared" si="7"/>
        <v>5</v>
      </c>
      <c r="Y29" s="171" t="b">
        <f t="shared" si="8"/>
        <v>0</v>
      </c>
      <c r="Z29" s="171" t="b">
        <f t="shared" si="9"/>
        <v>0</v>
      </c>
      <c r="AA29" s="171" t="b">
        <f t="shared" si="10"/>
        <v>0</v>
      </c>
      <c r="AB29" s="171">
        <f t="shared" si="11"/>
        <v>1</v>
      </c>
      <c r="AC29" s="171" t="b">
        <f t="shared" si="12"/>
        <v>0</v>
      </c>
      <c r="AD29" s="171" t="b">
        <f t="shared" si="21"/>
        <v>0</v>
      </c>
      <c r="AE29" s="171" t="b">
        <f t="shared" si="22"/>
        <v>0</v>
      </c>
      <c r="AF29" s="171" t="b">
        <f t="shared" si="23"/>
        <v>0</v>
      </c>
      <c r="AG29" s="171" t="b">
        <f t="shared" si="24"/>
        <v>0</v>
      </c>
      <c r="AH29" s="171" t="b">
        <f t="shared" si="25"/>
        <v>0</v>
      </c>
      <c r="AI29" s="177">
        <f t="shared" si="13"/>
        <v>5</v>
      </c>
      <c r="AJ29" s="178">
        <f t="shared" si="14"/>
        <v>1</v>
      </c>
      <c r="AK29" s="174" t="str">
        <f t="shared" si="26"/>
        <v>BBL/Kader</v>
      </c>
      <c r="AL29" s="175">
        <f t="shared" si="27"/>
        <v>4</v>
      </c>
      <c r="AM29" s="176">
        <f t="shared" si="28"/>
        <v>0</v>
      </c>
      <c r="AN29" s="156" t="str">
        <f t="shared" si="29"/>
        <v/>
      </c>
      <c r="AO29" s="157" t="str">
        <f t="shared" si="30"/>
        <v/>
      </c>
      <c r="AP29" s="145"/>
      <c r="AQ29" s="175" t="str">
        <f t="shared" si="31"/>
        <v/>
      </c>
      <c r="AR29" s="214" t="str">
        <f t="shared" si="32"/>
        <v>1F</v>
      </c>
      <c r="AS29" s="214" t="str">
        <f t="shared" si="33"/>
        <v>1F</v>
      </c>
      <c r="AT29" s="214" t="str">
        <f t="shared" si="34"/>
        <v>1F</v>
      </c>
      <c r="AU29" s="166"/>
      <c r="AV29" s="175" t="str">
        <f t="shared" si="35"/>
        <v/>
      </c>
      <c r="AW29" s="176">
        <f t="shared" si="15"/>
        <v>0</v>
      </c>
      <c r="AX29" s="166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 t="s">
        <v>132</v>
      </c>
      <c r="C30" s="164" t="s">
        <v>17</v>
      </c>
      <c r="D30" s="145"/>
      <c r="E30" s="145"/>
      <c r="F30" s="166"/>
      <c r="G30" s="180"/>
      <c r="H30" s="179" t="s">
        <v>17</v>
      </c>
      <c r="I30" s="179" t="s">
        <v>15</v>
      </c>
      <c r="J30" s="179" t="s">
        <v>15</v>
      </c>
      <c r="K30" s="179" t="s">
        <v>17</v>
      </c>
      <c r="L30" s="181" t="s">
        <v>19</v>
      </c>
      <c r="M30" s="169">
        <f t="shared" si="17"/>
        <v>3</v>
      </c>
      <c r="N30" s="170">
        <f t="shared" si="18"/>
        <v>1</v>
      </c>
      <c r="O30" s="170">
        <f t="shared" si="0"/>
        <v>3</v>
      </c>
      <c r="P30" s="170">
        <f t="shared" si="1"/>
        <v>5</v>
      </c>
      <c r="Q30" s="170">
        <f t="shared" si="19"/>
        <v>9</v>
      </c>
      <c r="R30" s="109" t="str">
        <f t="shared" si="2"/>
        <v/>
      </c>
      <c r="S30" s="109">
        <f t="shared" si="3"/>
        <v>1</v>
      </c>
      <c r="T30" s="109">
        <f t="shared" si="4"/>
        <v>1</v>
      </c>
      <c r="U30" s="109">
        <f t="shared" si="20"/>
        <v>1</v>
      </c>
      <c r="V30" s="109">
        <f t="shared" si="5"/>
        <v>1</v>
      </c>
      <c r="W30" s="109" t="str">
        <f t="shared" si="6"/>
        <v/>
      </c>
      <c r="X30" s="109">
        <f t="shared" si="7"/>
        <v>4</v>
      </c>
      <c r="Y30" s="171" t="b">
        <f t="shared" si="8"/>
        <v>0</v>
      </c>
      <c r="Z30" s="171" t="b">
        <f t="shared" si="9"/>
        <v>0</v>
      </c>
      <c r="AA30" s="171">
        <f t="shared" si="10"/>
        <v>0.8</v>
      </c>
      <c r="AB30" s="171" t="b">
        <f t="shared" si="11"/>
        <v>0</v>
      </c>
      <c r="AC30" s="171" t="b">
        <f t="shared" si="12"/>
        <v>0</v>
      </c>
      <c r="AD30" s="171" t="b">
        <f t="shared" si="21"/>
        <v>0</v>
      </c>
      <c r="AE30" s="171" t="b">
        <f t="shared" si="22"/>
        <v>0</v>
      </c>
      <c r="AF30" s="171" t="b">
        <f t="shared" si="23"/>
        <v>0</v>
      </c>
      <c r="AG30" s="171" t="b">
        <f t="shared" si="24"/>
        <v>0</v>
      </c>
      <c r="AH30" s="171" t="b">
        <f t="shared" si="25"/>
        <v>0</v>
      </c>
      <c r="AI30" s="177">
        <f t="shared" si="13"/>
        <v>5</v>
      </c>
      <c r="AJ30" s="178">
        <f t="shared" si="14"/>
        <v>0.8</v>
      </c>
      <c r="AK30" s="174" t="str">
        <f t="shared" si="26"/>
        <v>Kader</v>
      </c>
      <c r="AL30" s="175">
        <f t="shared" si="27"/>
        <v>5</v>
      </c>
      <c r="AM30" s="176">
        <f t="shared" si="28"/>
        <v>0</v>
      </c>
      <c r="AN30" s="156" t="str">
        <f t="shared" si="29"/>
        <v/>
      </c>
      <c r="AO30" s="157" t="str">
        <f t="shared" si="30"/>
        <v/>
      </c>
      <c r="AP30" s="145"/>
      <c r="AQ30" s="175" t="str">
        <f t="shared" si="31"/>
        <v/>
      </c>
      <c r="AR30" s="214" t="str">
        <f t="shared" si="32"/>
        <v>1F</v>
      </c>
      <c r="AS30" s="214" t="str">
        <f t="shared" si="33"/>
        <v>2F</v>
      </c>
      <c r="AT30" s="214" t="str">
        <f t="shared" si="34"/>
        <v>&lt;1F</v>
      </c>
      <c r="AU30" s="166"/>
      <c r="AV30" s="175" t="str">
        <f t="shared" si="35"/>
        <v/>
      </c>
      <c r="AW30" s="176">
        <f t="shared" si="15"/>
        <v>0</v>
      </c>
      <c r="AX30" s="166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 t="s">
        <v>133</v>
      </c>
      <c r="C31" s="210" t="s">
        <v>16</v>
      </c>
      <c r="D31" s="145"/>
      <c r="E31" s="145"/>
      <c r="F31" s="166"/>
      <c r="G31" s="180"/>
      <c r="H31" s="179" t="s">
        <v>17</v>
      </c>
      <c r="I31" s="179" t="s">
        <v>18</v>
      </c>
      <c r="J31" s="179" t="s">
        <v>17</v>
      </c>
      <c r="K31" s="179" t="s">
        <v>16</v>
      </c>
      <c r="L31" s="181" t="s">
        <v>15</v>
      </c>
      <c r="M31" s="169">
        <f t="shared" si="17"/>
        <v>3</v>
      </c>
      <c r="N31" s="170">
        <f t="shared" si="18"/>
        <v>5</v>
      </c>
      <c r="O31" s="170">
        <f t="shared" si="0"/>
        <v>3</v>
      </c>
      <c r="P31" s="170">
        <f t="shared" si="1"/>
        <v>2</v>
      </c>
      <c r="Q31" s="170">
        <f t="shared" si="19"/>
        <v>10</v>
      </c>
      <c r="R31" s="109" t="str">
        <f t="shared" si="2"/>
        <v/>
      </c>
      <c r="S31" s="109" t="str">
        <f t="shared" si="3"/>
        <v/>
      </c>
      <c r="T31" s="109" t="str">
        <f t="shared" si="4"/>
        <v/>
      </c>
      <c r="U31" s="109" t="str">
        <f t="shared" si="20"/>
        <v/>
      </c>
      <c r="V31" s="109">
        <f t="shared" si="5"/>
        <v>1</v>
      </c>
      <c r="W31" s="109">
        <f t="shared" si="6"/>
        <v>1</v>
      </c>
      <c r="X31" s="109">
        <f t="shared" si="7"/>
        <v>2</v>
      </c>
      <c r="Y31" s="171" t="b">
        <f t="shared" si="8"/>
        <v>0</v>
      </c>
      <c r="Z31" s="171">
        <f t="shared" si="9"/>
        <v>0.4</v>
      </c>
      <c r="AA31" s="171" t="b">
        <f t="shared" si="10"/>
        <v>0</v>
      </c>
      <c r="AB31" s="171" t="b">
        <f t="shared" si="11"/>
        <v>0</v>
      </c>
      <c r="AC31" s="171" t="b">
        <f t="shared" si="12"/>
        <v>0</v>
      </c>
      <c r="AD31" s="171" t="b">
        <f t="shared" si="21"/>
        <v>0</v>
      </c>
      <c r="AE31" s="171" t="b">
        <f t="shared" si="22"/>
        <v>0</v>
      </c>
      <c r="AF31" s="171" t="b">
        <f t="shared" si="23"/>
        <v>0</v>
      </c>
      <c r="AG31" s="171" t="b">
        <f t="shared" si="24"/>
        <v>0</v>
      </c>
      <c r="AH31" s="171" t="b">
        <f t="shared" si="25"/>
        <v>0</v>
      </c>
      <c r="AI31" s="177">
        <f t="shared" si="13"/>
        <v>5</v>
      </c>
      <c r="AJ31" s="178">
        <f t="shared" si="14"/>
        <v>0.4</v>
      </c>
      <c r="AK31" s="174" t="str">
        <f t="shared" si="26"/>
        <v>Kader/TL</v>
      </c>
      <c r="AL31" s="175">
        <f t="shared" si="27"/>
        <v>6</v>
      </c>
      <c r="AM31" s="176">
        <f t="shared" si="28"/>
        <v>0</v>
      </c>
      <c r="AN31" s="156" t="str">
        <f t="shared" si="29"/>
        <v/>
      </c>
      <c r="AO31" s="157" t="str">
        <f t="shared" si="30"/>
        <v/>
      </c>
      <c r="AP31" s="145"/>
      <c r="AQ31" s="175" t="str">
        <f t="shared" si="31"/>
        <v/>
      </c>
      <c r="AR31" s="214" t="str">
        <f t="shared" si="32"/>
        <v>1F</v>
      </c>
      <c r="AS31" s="214" t="str">
        <f t="shared" si="33"/>
        <v>1F</v>
      </c>
      <c r="AT31" s="214" t="str">
        <f t="shared" si="34"/>
        <v>1S</v>
      </c>
      <c r="AU31" s="166"/>
      <c r="AV31" s="175" t="str">
        <f t="shared" si="35"/>
        <v/>
      </c>
      <c r="AW31" s="176">
        <f t="shared" si="15"/>
        <v>0</v>
      </c>
      <c r="AX31" s="166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 t="s">
        <v>134</v>
      </c>
      <c r="C32" s="210" t="s">
        <v>18</v>
      </c>
      <c r="D32" s="145"/>
      <c r="E32" s="145"/>
      <c r="F32" s="166"/>
      <c r="G32" s="180"/>
      <c r="H32" s="179" t="s">
        <v>19</v>
      </c>
      <c r="I32" s="179" t="s">
        <v>17</v>
      </c>
      <c r="J32" s="179" t="s">
        <v>18</v>
      </c>
      <c r="K32" s="179" t="s">
        <v>17</v>
      </c>
      <c r="L32" s="216" t="s">
        <v>17</v>
      </c>
      <c r="M32" s="169">
        <f t="shared" si="17"/>
        <v>3</v>
      </c>
      <c r="N32" s="170">
        <f t="shared" si="18"/>
        <v>3</v>
      </c>
      <c r="O32" s="170">
        <f t="shared" si="0"/>
        <v>1</v>
      </c>
      <c r="P32" s="170">
        <f t="shared" si="1"/>
        <v>3</v>
      </c>
      <c r="Q32" s="170">
        <f t="shared" si="19"/>
        <v>7</v>
      </c>
      <c r="R32" s="109" t="str">
        <f t="shared" si="2"/>
        <v/>
      </c>
      <c r="S32" s="109" t="str">
        <f t="shared" si="3"/>
        <v/>
      </c>
      <c r="T32" s="109">
        <f t="shared" si="4"/>
        <v>1</v>
      </c>
      <c r="U32" s="109">
        <f t="shared" si="20"/>
        <v>1</v>
      </c>
      <c r="V32" s="109">
        <f t="shared" si="5"/>
        <v>1</v>
      </c>
      <c r="W32" s="109">
        <f t="shared" si="6"/>
        <v>1</v>
      </c>
      <c r="X32" s="109">
        <f t="shared" si="7"/>
        <v>4</v>
      </c>
      <c r="Y32" s="171" t="b">
        <f t="shared" si="8"/>
        <v>0</v>
      </c>
      <c r="Z32" s="171" t="b">
        <f t="shared" si="9"/>
        <v>0</v>
      </c>
      <c r="AA32" s="171" t="b">
        <f t="shared" si="10"/>
        <v>0</v>
      </c>
      <c r="AB32" s="171">
        <f t="shared" si="11"/>
        <v>0.8</v>
      </c>
      <c r="AC32" s="171" t="b">
        <f t="shared" si="12"/>
        <v>0</v>
      </c>
      <c r="AD32" s="171" t="b">
        <f t="shared" si="21"/>
        <v>0</v>
      </c>
      <c r="AE32" s="171" t="b">
        <f t="shared" si="22"/>
        <v>0</v>
      </c>
      <c r="AF32" s="171" t="b">
        <f t="shared" si="23"/>
        <v>0</v>
      </c>
      <c r="AG32" s="171" t="b">
        <f t="shared" si="24"/>
        <v>0</v>
      </c>
      <c r="AH32" s="171" t="b">
        <f t="shared" si="25"/>
        <v>0</v>
      </c>
      <c r="AI32" s="177">
        <f t="shared" si="13"/>
        <v>5</v>
      </c>
      <c r="AJ32" s="178">
        <f t="shared" si="14"/>
        <v>0.8</v>
      </c>
      <c r="AK32" s="174" t="str">
        <f t="shared" si="26"/>
        <v>BBL/Kader</v>
      </c>
      <c r="AL32" s="175">
        <f t="shared" si="27"/>
        <v>4</v>
      </c>
      <c r="AM32" s="176">
        <f t="shared" si="28"/>
        <v>0</v>
      </c>
      <c r="AN32" s="156" t="str">
        <f t="shared" si="29"/>
        <v/>
      </c>
      <c r="AO32" s="157" t="str">
        <f t="shared" si="30"/>
        <v/>
      </c>
      <c r="AP32" s="145"/>
      <c r="AQ32" s="175" t="str">
        <f t="shared" si="31"/>
        <v/>
      </c>
      <c r="AR32" s="214" t="str">
        <f t="shared" si="32"/>
        <v>&lt;1F</v>
      </c>
      <c r="AS32" s="214" t="str">
        <f t="shared" si="33"/>
        <v>1F</v>
      </c>
      <c r="AT32" s="214" t="str">
        <f t="shared" si="34"/>
        <v>1F</v>
      </c>
      <c r="AU32" s="166"/>
      <c r="AV32" s="175" t="str">
        <f t="shared" si="35"/>
        <v/>
      </c>
      <c r="AW32" s="176">
        <f t="shared" si="15"/>
        <v>0</v>
      </c>
      <c r="AX32" s="166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 t="s">
        <v>135</v>
      </c>
      <c r="C33" s="164" t="s">
        <v>16</v>
      </c>
      <c r="D33" s="145"/>
      <c r="E33" s="145"/>
      <c r="F33" s="166"/>
      <c r="G33" s="180"/>
      <c r="H33" s="179" t="s">
        <v>16</v>
      </c>
      <c r="I33" s="179" t="s">
        <v>16</v>
      </c>
      <c r="J33" s="179" t="s">
        <v>16</v>
      </c>
      <c r="K33" s="179" t="s">
        <v>16</v>
      </c>
      <c r="L33" s="181" t="s">
        <v>15</v>
      </c>
      <c r="M33" s="169">
        <f t="shared" si="17"/>
        <v>3</v>
      </c>
      <c r="N33" s="170">
        <f t="shared" si="18"/>
        <v>5</v>
      </c>
      <c r="O33" s="170">
        <f t="shared" si="0"/>
        <v>4</v>
      </c>
      <c r="P33" s="170">
        <f t="shared" si="1"/>
        <v>4</v>
      </c>
      <c r="Q33" s="170">
        <f t="shared" si="19"/>
        <v>13</v>
      </c>
      <c r="R33" s="109" t="str">
        <f t="shared" si="2"/>
        <v/>
      </c>
      <c r="S33" s="109">
        <f t="shared" si="3"/>
        <v>1</v>
      </c>
      <c r="T33" s="109">
        <f t="shared" si="4"/>
        <v>1</v>
      </c>
      <c r="U33" s="109">
        <f t="shared" si="20"/>
        <v>1</v>
      </c>
      <c r="V33" s="109">
        <f t="shared" si="5"/>
        <v>1</v>
      </c>
      <c r="W33" s="109">
        <f t="shared" si="6"/>
        <v>1</v>
      </c>
      <c r="X33" s="109">
        <f t="shared" si="7"/>
        <v>5</v>
      </c>
      <c r="Y33" s="171" t="b">
        <f t="shared" si="8"/>
        <v>0</v>
      </c>
      <c r="Z33" s="171">
        <f t="shared" si="9"/>
        <v>1</v>
      </c>
      <c r="AA33" s="171" t="b">
        <f t="shared" si="10"/>
        <v>0</v>
      </c>
      <c r="AB33" s="171" t="b">
        <f t="shared" si="11"/>
        <v>0</v>
      </c>
      <c r="AC33" s="171" t="b">
        <f t="shared" si="12"/>
        <v>0</v>
      </c>
      <c r="AD33" s="171" t="b">
        <f t="shared" si="21"/>
        <v>0</v>
      </c>
      <c r="AE33" s="171" t="b">
        <f t="shared" si="22"/>
        <v>0</v>
      </c>
      <c r="AF33" s="171" t="b">
        <f t="shared" si="23"/>
        <v>0</v>
      </c>
      <c r="AG33" s="171" t="b">
        <f t="shared" si="24"/>
        <v>0</v>
      </c>
      <c r="AH33" s="171" t="b">
        <f t="shared" si="25"/>
        <v>0</v>
      </c>
      <c r="AI33" s="177">
        <f t="shared" si="13"/>
        <v>5</v>
      </c>
      <c r="AJ33" s="178">
        <f t="shared" si="14"/>
        <v>1</v>
      </c>
      <c r="AK33" s="174" t="str">
        <f t="shared" si="26"/>
        <v>Havo</v>
      </c>
      <c r="AL33" s="175">
        <f t="shared" si="27"/>
        <v>9</v>
      </c>
      <c r="AM33" s="176">
        <f t="shared" si="28"/>
        <v>0</v>
      </c>
      <c r="AN33" s="156" t="str">
        <f t="shared" si="29"/>
        <v/>
      </c>
      <c r="AO33" s="157" t="str">
        <f t="shared" si="30"/>
        <v/>
      </c>
      <c r="AP33" s="145"/>
      <c r="AQ33" s="175" t="str">
        <f t="shared" si="31"/>
        <v/>
      </c>
      <c r="AR33" s="214" t="str">
        <f t="shared" si="32"/>
        <v>2F</v>
      </c>
      <c r="AS33" s="214" t="str">
        <f t="shared" si="33"/>
        <v>2F</v>
      </c>
      <c r="AT33" s="214" t="str">
        <f t="shared" si="34"/>
        <v>1S</v>
      </c>
      <c r="AU33" s="166"/>
      <c r="AV33" s="175" t="str">
        <f t="shared" si="35"/>
        <v/>
      </c>
      <c r="AW33" s="176">
        <f t="shared" si="15"/>
        <v>0</v>
      </c>
      <c r="AX33" s="166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 t="s">
        <v>136</v>
      </c>
      <c r="C34" s="164" t="s">
        <v>17</v>
      </c>
      <c r="D34" s="145"/>
      <c r="E34" s="145"/>
      <c r="F34" s="166"/>
      <c r="G34" s="180"/>
      <c r="H34" s="179" t="s">
        <v>17</v>
      </c>
      <c r="I34" s="179" t="s">
        <v>17</v>
      </c>
      <c r="J34" s="179" t="s">
        <v>15</v>
      </c>
      <c r="K34" s="179" t="s">
        <v>17</v>
      </c>
      <c r="L34" s="181" t="s">
        <v>17</v>
      </c>
      <c r="M34" s="169">
        <f t="shared" si="17"/>
        <v>3</v>
      </c>
      <c r="N34" s="170">
        <f t="shared" si="18"/>
        <v>3</v>
      </c>
      <c r="O34" s="170">
        <f t="shared" si="0"/>
        <v>3</v>
      </c>
      <c r="P34" s="170">
        <f t="shared" si="1"/>
        <v>3</v>
      </c>
      <c r="Q34" s="170">
        <f t="shared" si="19"/>
        <v>9</v>
      </c>
      <c r="R34" s="109" t="str">
        <f t="shared" si="2"/>
        <v/>
      </c>
      <c r="S34" s="109">
        <f t="shared" si="3"/>
        <v>1</v>
      </c>
      <c r="T34" s="109">
        <f t="shared" si="4"/>
        <v>1</v>
      </c>
      <c r="U34" s="109">
        <f t="shared" si="20"/>
        <v>1</v>
      </c>
      <c r="V34" s="109">
        <f t="shared" si="5"/>
        <v>1</v>
      </c>
      <c r="W34" s="109">
        <f t="shared" si="6"/>
        <v>1</v>
      </c>
      <c r="X34" s="109">
        <f t="shared" si="7"/>
        <v>5</v>
      </c>
      <c r="Y34" s="171" t="b">
        <f t="shared" si="8"/>
        <v>0</v>
      </c>
      <c r="Z34" s="171" t="b">
        <f t="shared" si="9"/>
        <v>0</v>
      </c>
      <c r="AA34" s="171">
        <f t="shared" si="10"/>
        <v>1</v>
      </c>
      <c r="AB34" s="171" t="b">
        <f t="shared" si="11"/>
        <v>0</v>
      </c>
      <c r="AC34" s="171" t="b">
        <f t="shared" si="12"/>
        <v>0</v>
      </c>
      <c r="AD34" s="171" t="b">
        <f t="shared" si="21"/>
        <v>0</v>
      </c>
      <c r="AE34" s="171" t="b">
        <f t="shared" si="22"/>
        <v>0</v>
      </c>
      <c r="AF34" s="171" t="b">
        <f t="shared" si="23"/>
        <v>0</v>
      </c>
      <c r="AG34" s="171" t="b">
        <f t="shared" si="24"/>
        <v>0</v>
      </c>
      <c r="AH34" s="171" t="b">
        <f t="shared" si="25"/>
        <v>0</v>
      </c>
      <c r="AI34" s="177">
        <f t="shared" si="13"/>
        <v>5</v>
      </c>
      <c r="AJ34" s="178">
        <f t="shared" si="14"/>
        <v>1</v>
      </c>
      <c r="AK34" s="174" t="str">
        <f t="shared" si="26"/>
        <v>Kader</v>
      </c>
      <c r="AL34" s="175">
        <f t="shared" si="27"/>
        <v>5</v>
      </c>
      <c r="AM34" s="176">
        <f t="shared" si="28"/>
        <v>0</v>
      </c>
      <c r="AN34" s="156" t="str">
        <f t="shared" si="29"/>
        <v/>
      </c>
      <c r="AO34" s="157" t="str">
        <f t="shared" si="30"/>
        <v/>
      </c>
      <c r="AP34" s="145"/>
      <c r="AQ34" s="175" t="str">
        <f t="shared" si="31"/>
        <v/>
      </c>
      <c r="AR34" s="214" t="str">
        <f t="shared" si="32"/>
        <v>1F</v>
      </c>
      <c r="AS34" s="214" t="str">
        <f t="shared" si="33"/>
        <v>1F</v>
      </c>
      <c r="AT34" s="214" t="str">
        <f t="shared" si="34"/>
        <v>1F</v>
      </c>
      <c r="AU34" s="166"/>
      <c r="AV34" s="175" t="str">
        <f t="shared" si="35"/>
        <v/>
      </c>
      <c r="AW34" s="176">
        <f t="shared" si="15"/>
        <v>0</v>
      </c>
      <c r="AX34" s="166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 t="s">
        <v>137</v>
      </c>
      <c r="C35" s="210" t="s">
        <v>15</v>
      </c>
      <c r="D35" s="145"/>
      <c r="E35" s="145"/>
      <c r="F35" s="166"/>
      <c r="G35" s="180"/>
      <c r="H35" s="179" t="s">
        <v>17</v>
      </c>
      <c r="I35" s="179" t="s">
        <v>15</v>
      </c>
      <c r="J35" s="179" t="s">
        <v>15</v>
      </c>
      <c r="K35" s="179" t="s">
        <v>15</v>
      </c>
      <c r="L35" s="181" t="s">
        <v>15</v>
      </c>
      <c r="M35" s="169">
        <f t="shared" si="17"/>
        <v>3</v>
      </c>
      <c r="N35" s="170">
        <f t="shared" si="18"/>
        <v>5</v>
      </c>
      <c r="O35" s="170">
        <f t="shared" si="0"/>
        <v>3</v>
      </c>
      <c r="P35" s="170">
        <f t="shared" si="1"/>
        <v>5</v>
      </c>
      <c r="Q35" s="170">
        <f t="shared" si="19"/>
        <v>13</v>
      </c>
      <c r="R35" s="109" t="str">
        <f t="shared" si="2"/>
        <v/>
      </c>
      <c r="S35" s="109" t="str">
        <f t="shared" si="3"/>
        <v/>
      </c>
      <c r="T35" s="109">
        <f t="shared" si="4"/>
        <v>1</v>
      </c>
      <c r="U35" s="109">
        <f t="shared" si="20"/>
        <v>1</v>
      </c>
      <c r="V35" s="109">
        <f t="shared" si="5"/>
        <v>1</v>
      </c>
      <c r="W35" s="109">
        <f t="shared" si="6"/>
        <v>1</v>
      </c>
      <c r="X35" s="109">
        <f t="shared" si="7"/>
        <v>4</v>
      </c>
      <c r="Y35" s="171">
        <f t="shared" si="8"/>
        <v>0.8</v>
      </c>
      <c r="Z35" s="171" t="b">
        <f t="shared" si="9"/>
        <v>0</v>
      </c>
      <c r="AA35" s="171" t="b">
        <f t="shared" si="10"/>
        <v>0</v>
      </c>
      <c r="AB35" s="171" t="b">
        <f t="shared" si="11"/>
        <v>0</v>
      </c>
      <c r="AC35" s="171" t="b">
        <f t="shared" si="12"/>
        <v>0</v>
      </c>
      <c r="AD35" s="171" t="b">
        <f t="shared" si="21"/>
        <v>0</v>
      </c>
      <c r="AE35" s="171" t="b">
        <f t="shared" si="22"/>
        <v>0</v>
      </c>
      <c r="AF35" s="171" t="b">
        <f t="shared" si="23"/>
        <v>0</v>
      </c>
      <c r="AG35" s="171" t="b">
        <f t="shared" si="24"/>
        <v>0</v>
      </c>
      <c r="AH35" s="171" t="b">
        <f t="shared" si="25"/>
        <v>0</v>
      </c>
      <c r="AI35" s="177">
        <f t="shared" si="13"/>
        <v>5</v>
      </c>
      <c r="AJ35" s="178">
        <f t="shared" si="14"/>
        <v>0.8</v>
      </c>
      <c r="AK35" s="174" t="str">
        <f t="shared" si="26"/>
        <v>Havo</v>
      </c>
      <c r="AL35" s="175">
        <f t="shared" si="27"/>
        <v>9</v>
      </c>
      <c r="AM35" s="176">
        <f t="shared" si="28"/>
        <v>0</v>
      </c>
      <c r="AN35" s="156" t="str">
        <f t="shared" si="29"/>
        <v/>
      </c>
      <c r="AO35" s="157" t="str">
        <f t="shared" si="30"/>
        <v/>
      </c>
      <c r="AP35" s="145"/>
      <c r="AQ35" s="175" t="str">
        <f t="shared" si="31"/>
        <v/>
      </c>
      <c r="AR35" s="214" t="str">
        <f t="shared" si="32"/>
        <v>1F</v>
      </c>
      <c r="AS35" s="214" t="str">
        <f t="shared" si="33"/>
        <v>2F</v>
      </c>
      <c r="AT35" s="214" t="str">
        <f t="shared" si="34"/>
        <v>1S</v>
      </c>
      <c r="AU35" s="166"/>
      <c r="AV35" s="175" t="str">
        <f t="shared" si="35"/>
        <v/>
      </c>
      <c r="AW35" s="176">
        <f t="shared" si="15"/>
        <v>0</v>
      </c>
      <c r="AX35" s="166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 t="s">
        <v>138</v>
      </c>
      <c r="C36" s="164" t="s">
        <v>16</v>
      </c>
      <c r="D36" s="145"/>
      <c r="E36" s="145"/>
      <c r="F36" s="166"/>
      <c r="G36" s="180"/>
      <c r="H36" s="179" t="s">
        <v>16</v>
      </c>
      <c r="I36" s="179" t="s">
        <v>18</v>
      </c>
      <c r="J36" s="179" t="s">
        <v>19</v>
      </c>
      <c r="K36" s="179" t="s">
        <v>15</v>
      </c>
      <c r="L36" s="181" t="s">
        <v>15</v>
      </c>
      <c r="M36" s="169">
        <f t="shared" si="17"/>
        <v>3</v>
      </c>
      <c r="N36" s="170">
        <f t="shared" si="18"/>
        <v>5</v>
      </c>
      <c r="O36" s="170">
        <f t="shared" si="0"/>
        <v>4</v>
      </c>
      <c r="P36" s="170">
        <f t="shared" si="1"/>
        <v>2</v>
      </c>
      <c r="Q36" s="170">
        <f t="shared" si="19"/>
        <v>11</v>
      </c>
      <c r="R36" s="109" t="str">
        <f t="shared" si="2"/>
        <v/>
      </c>
      <c r="S36" s="109">
        <f t="shared" si="3"/>
        <v>1</v>
      </c>
      <c r="T36" s="109" t="str">
        <f t="shared" si="4"/>
        <v/>
      </c>
      <c r="U36" s="109" t="str">
        <f t="shared" si="20"/>
        <v/>
      </c>
      <c r="V36" s="109">
        <f t="shared" si="5"/>
        <v>1</v>
      </c>
      <c r="W36" s="109">
        <f t="shared" si="6"/>
        <v>1</v>
      </c>
      <c r="X36" s="109">
        <f t="shared" si="7"/>
        <v>3</v>
      </c>
      <c r="Y36" s="171" t="b">
        <f t="shared" si="8"/>
        <v>0</v>
      </c>
      <c r="Z36" s="171">
        <f t="shared" si="9"/>
        <v>0.6</v>
      </c>
      <c r="AA36" s="171" t="b">
        <f t="shared" si="10"/>
        <v>0</v>
      </c>
      <c r="AB36" s="171" t="b">
        <f t="shared" si="11"/>
        <v>0</v>
      </c>
      <c r="AC36" s="171" t="b">
        <f t="shared" si="12"/>
        <v>0</v>
      </c>
      <c r="AD36" s="171" t="b">
        <f t="shared" si="21"/>
        <v>0</v>
      </c>
      <c r="AE36" s="171" t="b">
        <f t="shared" si="22"/>
        <v>0</v>
      </c>
      <c r="AF36" s="171" t="b">
        <f t="shared" si="23"/>
        <v>0</v>
      </c>
      <c r="AG36" s="171" t="b">
        <f t="shared" si="24"/>
        <v>0</v>
      </c>
      <c r="AH36" s="171" t="b">
        <f t="shared" si="25"/>
        <v>0</v>
      </c>
      <c r="AI36" s="177">
        <f t="shared" si="13"/>
        <v>5</v>
      </c>
      <c r="AJ36" s="178">
        <f t="shared" si="14"/>
        <v>0.6</v>
      </c>
      <c r="AK36" s="174" t="str">
        <f t="shared" si="26"/>
        <v>TL</v>
      </c>
      <c r="AL36" s="175">
        <f t="shared" si="27"/>
        <v>7</v>
      </c>
      <c r="AM36" s="176">
        <f t="shared" si="28"/>
        <v>0</v>
      </c>
      <c r="AN36" s="156" t="str">
        <f t="shared" si="29"/>
        <v/>
      </c>
      <c r="AO36" s="157" t="str">
        <f t="shared" si="30"/>
        <v/>
      </c>
      <c r="AP36" s="145"/>
      <c r="AQ36" s="175" t="str">
        <f t="shared" si="31"/>
        <v/>
      </c>
      <c r="AR36" s="214" t="str">
        <f t="shared" si="32"/>
        <v>2F</v>
      </c>
      <c r="AS36" s="214" t="str">
        <f t="shared" si="33"/>
        <v>1F</v>
      </c>
      <c r="AT36" s="214" t="str">
        <f t="shared" si="34"/>
        <v>1S</v>
      </c>
      <c r="AU36" s="166"/>
      <c r="AV36" s="175" t="str">
        <f t="shared" si="35"/>
        <v/>
      </c>
      <c r="AW36" s="176">
        <f t="shared" si="15"/>
        <v>0</v>
      </c>
      <c r="AX36" s="166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 t="s">
        <v>139</v>
      </c>
      <c r="C37" s="164" t="s">
        <v>16</v>
      </c>
      <c r="D37" s="145"/>
      <c r="E37" s="145"/>
      <c r="F37" s="166"/>
      <c r="G37" s="180"/>
      <c r="H37" s="179" t="s">
        <v>16</v>
      </c>
      <c r="I37" s="179" t="s">
        <v>16</v>
      </c>
      <c r="J37" s="179" t="s">
        <v>17</v>
      </c>
      <c r="K37" s="179" t="s">
        <v>15</v>
      </c>
      <c r="L37" s="181" t="s">
        <v>15</v>
      </c>
      <c r="M37" s="169">
        <f t="shared" si="17"/>
        <v>3</v>
      </c>
      <c r="N37" s="170">
        <f t="shared" si="18"/>
        <v>5</v>
      </c>
      <c r="O37" s="170">
        <f t="shared" si="0"/>
        <v>4</v>
      </c>
      <c r="P37" s="170">
        <f t="shared" si="1"/>
        <v>4</v>
      </c>
      <c r="Q37" s="170">
        <f t="shared" si="19"/>
        <v>13</v>
      </c>
      <c r="R37" s="109" t="str">
        <f t="shared" si="2"/>
        <v/>
      </c>
      <c r="S37" s="109">
        <f t="shared" si="3"/>
        <v>1</v>
      </c>
      <c r="T37" s="109">
        <f t="shared" si="4"/>
        <v>1</v>
      </c>
      <c r="U37" s="109" t="str">
        <f t="shared" si="20"/>
        <v/>
      </c>
      <c r="V37" s="109">
        <f t="shared" si="5"/>
        <v>1</v>
      </c>
      <c r="W37" s="109">
        <f t="shared" si="6"/>
        <v>1</v>
      </c>
      <c r="X37" s="109">
        <f t="shared" si="7"/>
        <v>4</v>
      </c>
      <c r="Y37" s="171" t="b">
        <f t="shared" si="8"/>
        <v>0</v>
      </c>
      <c r="Z37" s="171">
        <f t="shared" si="9"/>
        <v>0.8</v>
      </c>
      <c r="AA37" s="171" t="b">
        <f t="shared" si="10"/>
        <v>0</v>
      </c>
      <c r="AB37" s="171" t="b">
        <f t="shared" si="11"/>
        <v>0</v>
      </c>
      <c r="AC37" s="171" t="b">
        <f t="shared" si="12"/>
        <v>0</v>
      </c>
      <c r="AD37" s="171" t="b">
        <f t="shared" si="21"/>
        <v>0</v>
      </c>
      <c r="AE37" s="171" t="b">
        <f t="shared" si="22"/>
        <v>0</v>
      </c>
      <c r="AF37" s="171" t="b">
        <f t="shared" si="23"/>
        <v>0</v>
      </c>
      <c r="AG37" s="171" t="b">
        <f t="shared" si="24"/>
        <v>0</v>
      </c>
      <c r="AH37" s="171" t="b">
        <f t="shared" si="25"/>
        <v>0</v>
      </c>
      <c r="AI37" s="177">
        <f t="shared" si="13"/>
        <v>5</v>
      </c>
      <c r="AJ37" s="178">
        <f t="shared" si="14"/>
        <v>0.8</v>
      </c>
      <c r="AK37" s="174" t="str">
        <f t="shared" si="26"/>
        <v>Havo</v>
      </c>
      <c r="AL37" s="175">
        <f t="shared" si="27"/>
        <v>9</v>
      </c>
      <c r="AM37" s="176">
        <f t="shared" si="28"/>
        <v>0</v>
      </c>
      <c r="AN37" s="156" t="str">
        <f t="shared" si="29"/>
        <v/>
      </c>
      <c r="AO37" s="157" t="str">
        <f t="shared" si="30"/>
        <v/>
      </c>
      <c r="AP37" s="145"/>
      <c r="AQ37" s="175" t="str">
        <f t="shared" si="31"/>
        <v/>
      </c>
      <c r="AR37" s="214" t="str">
        <f t="shared" si="32"/>
        <v>2F</v>
      </c>
      <c r="AS37" s="214" t="str">
        <f t="shared" si="33"/>
        <v>2F</v>
      </c>
      <c r="AT37" s="214" t="str">
        <f t="shared" si="34"/>
        <v>1S</v>
      </c>
      <c r="AU37" s="166"/>
      <c r="AV37" s="175" t="str">
        <f t="shared" si="35"/>
        <v/>
      </c>
      <c r="AW37" s="176">
        <f t="shared" si="15"/>
        <v>0</v>
      </c>
      <c r="AX37" s="166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10"/>
      <c r="D38" s="145"/>
      <c r="E38" s="145"/>
      <c r="F38" s="166"/>
      <c r="G38" s="180"/>
      <c r="H38" s="179"/>
      <c r="I38" s="179"/>
      <c r="J38" s="179"/>
      <c r="K38" s="179"/>
      <c r="L38" s="181"/>
      <c r="M38" s="169">
        <f t="shared" si="17"/>
        <v>0</v>
      </c>
      <c r="N38" s="170" t="str">
        <f t="shared" si="18"/>
        <v/>
      </c>
      <c r="O38" s="170" t="str">
        <f t="shared" si="0"/>
        <v/>
      </c>
      <c r="P38" s="170" t="str">
        <f t="shared" si="1"/>
        <v/>
      </c>
      <c r="Q38" s="170">
        <f t="shared" si="19"/>
        <v>0</v>
      </c>
      <c r="R38" s="109" t="str">
        <f t="shared" si="2"/>
        <v/>
      </c>
      <c r="S38" s="109" t="str">
        <f t="shared" si="3"/>
        <v/>
      </c>
      <c r="T38" s="109" t="str">
        <f t="shared" si="4"/>
        <v/>
      </c>
      <c r="U38" s="109" t="str">
        <f t="shared" si="20"/>
        <v/>
      </c>
      <c r="V38" s="109" t="str">
        <f t="shared" si="5"/>
        <v/>
      </c>
      <c r="W38" s="109" t="str">
        <f t="shared" si="6"/>
        <v/>
      </c>
      <c r="X38" s="109">
        <f t="shared" si="7"/>
        <v>0</v>
      </c>
      <c r="Y38" s="171" t="b">
        <f t="shared" si="8"/>
        <v>0</v>
      </c>
      <c r="Z38" s="171" t="b">
        <f t="shared" si="9"/>
        <v>0</v>
      </c>
      <c r="AA38" s="171" t="b">
        <f t="shared" si="10"/>
        <v>0</v>
      </c>
      <c r="AB38" s="171" t="b">
        <f t="shared" si="11"/>
        <v>0</v>
      </c>
      <c r="AC38" s="171" t="b">
        <f t="shared" si="12"/>
        <v>0</v>
      </c>
      <c r="AD38" s="171" t="b">
        <f t="shared" si="21"/>
        <v>0</v>
      </c>
      <c r="AE38" s="171" t="b">
        <f t="shared" si="22"/>
        <v>0</v>
      </c>
      <c r="AF38" s="171" t="b">
        <f t="shared" si="23"/>
        <v>0</v>
      </c>
      <c r="AG38" s="171" t="b">
        <f t="shared" si="24"/>
        <v>0</v>
      </c>
      <c r="AH38" s="171" t="b">
        <f t="shared" si="25"/>
        <v>0</v>
      </c>
      <c r="AI38" s="177" t="str">
        <f t="shared" si="13"/>
        <v/>
      </c>
      <c r="AJ38" s="178" t="str">
        <f t="shared" si="14"/>
        <v/>
      </c>
      <c r="AK38" s="174" t="str">
        <f t="shared" si="26"/>
        <v/>
      </c>
      <c r="AL38" s="175" t="str">
        <f t="shared" si="27"/>
        <v/>
      </c>
      <c r="AM38" s="176">
        <f t="shared" si="28"/>
        <v>0</v>
      </c>
      <c r="AN38" s="156" t="str">
        <f t="shared" si="29"/>
        <v/>
      </c>
      <c r="AO38" s="157" t="str">
        <f t="shared" si="30"/>
        <v/>
      </c>
      <c r="AP38" s="145"/>
      <c r="AQ38" s="175" t="str">
        <f t="shared" si="31"/>
        <v/>
      </c>
      <c r="AR38" s="214" t="str">
        <f t="shared" si="32"/>
        <v/>
      </c>
      <c r="AS38" s="214" t="str">
        <f t="shared" si="33"/>
        <v/>
      </c>
      <c r="AT38" s="214" t="str">
        <f t="shared" si="34"/>
        <v/>
      </c>
      <c r="AU38" s="166"/>
      <c r="AV38" s="175" t="str">
        <f t="shared" si="35"/>
        <v/>
      </c>
      <c r="AW38" s="176">
        <f t="shared" si="15"/>
        <v>0</v>
      </c>
      <c r="AX38" s="166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4"/>
      <c r="D39" s="145"/>
      <c r="E39" s="145"/>
      <c r="F39" s="166"/>
      <c r="G39" s="180"/>
      <c r="H39" s="179"/>
      <c r="I39" s="179"/>
      <c r="J39" s="179"/>
      <c r="K39" s="179"/>
      <c r="L39" s="181"/>
      <c r="M39" s="169">
        <f t="shared" si="17"/>
        <v>0</v>
      </c>
      <c r="N39" s="170" t="str">
        <f t="shared" si="18"/>
        <v/>
      </c>
      <c r="O39" s="170" t="str">
        <f t="shared" si="0"/>
        <v/>
      </c>
      <c r="P39" s="170" t="str">
        <f t="shared" si="1"/>
        <v/>
      </c>
      <c r="Q39" s="170">
        <f t="shared" si="19"/>
        <v>0</v>
      </c>
      <c r="R39" s="109" t="str">
        <f t="shared" si="2"/>
        <v/>
      </c>
      <c r="S39" s="109" t="str">
        <f t="shared" si="3"/>
        <v/>
      </c>
      <c r="T39" s="109" t="str">
        <f t="shared" si="4"/>
        <v/>
      </c>
      <c r="U39" s="109" t="str">
        <f t="shared" si="20"/>
        <v/>
      </c>
      <c r="V39" s="109" t="str">
        <f t="shared" si="5"/>
        <v/>
      </c>
      <c r="W39" s="109" t="str">
        <f t="shared" si="6"/>
        <v/>
      </c>
      <c r="X39" s="109">
        <f t="shared" si="7"/>
        <v>0</v>
      </c>
      <c r="Y39" s="171" t="b">
        <f t="shared" si="8"/>
        <v>0</v>
      </c>
      <c r="Z39" s="171" t="b">
        <f t="shared" si="9"/>
        <v>0</v>
      </c>
      <c r="AA39" s="171" t="b">
        <f t="shared" si="10"/>
        <v>0</v>
      </c>
      <c r="AB39" s="171" t="b">
        <f t="shared" si="11"/>
        <v>0</v>
      </c>
      <c r="AC39" s="171" t="b">
        <f t="shared" si="12"/>
        <v>0</v>
      </c>
      <c r="AD39" s="171" t="b">
        <f t="shared" si="21"/>
        <v>0</v>
      </c>
      <c r="AE39" s="171" t="b">
        <f t="shared" si="22"/>
        <v>0</v>
      </c>
      <c r="AF39" s="171" t="b">
        <f t="shared" si="23"/>
        <v>0</v>
      </c>
      <c r="AG39" s="171" t="b">
        <f t="shared" si="24"/>
        <v>0</v>
      </c>
      <c r="AH39" s="171" t="b">
        <f t="shared" si="25"/>
        <v>0</v>
      </c>
      <c r="AI39" s="177" t="str">
        <f t="shared" si="13"/>
        <v/>
      </c>
      <c r="AJ39" s="178" t="str">
        <f t="shared" si="14"/>
        <v/>
      </c>
      <c r="AK39" s="174" t="str">
        <f t="shared" si="26"/>
        <v/>
      </c>
      <c r="AL39" s="175" t="str">
        <f t="shared" si="27"/>
        <v/>
      </c>
      <c r="AM39" s="176">
        <f t="shared" si="28"/>
        <v>0</v>
      </c>
      <c r="AN39" s="156" t="str">
        <f t="shared" si="29"/>
        <v/>
      </c>
      <c r="AO39" s="157" t="str">
        <f t="shared" si="30"/>
        <v/>
      </c>
      <c r="AP39" s="145"/>
      <c r="AQ39" s="175" t="str">
        <f t="shared" si="31"/>
        <v/>
      </c>
      <c r="AR39" s="214" t="str">
        <f t="shared" si="32"/>
        <v/>
      </c>
      <c r="AS39" s="214" t="str">
        <f t="shared" si="33"/>
        <v/>
      </c>
      <c r="AT39" s="214" t="str">
        <f t="shared" si="34"/>
        <v/>
      </c>
      <c r="AU39" s="166"/>
      <c r="AV39" s="175" t="str">
        <f t="shared" si="35"/>
        <v/>
      </c>
      <c r="AW39" s="176">
        <f t="shared" si="15"/>
        <v>0</v>
      </c>
      <c r="AX39" s="166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10"/>
      <c r="D40" s="145"/>
      <c r="E40" s="145"/>
      <c r="F40" s="166"/>
      <c r="G40" s="180"/>
      <c r="H40" s="179"/>
      <c r="I40" s="179"/>
      <c r="J40" s="179"/>
      <c r="K40" s="179"/>
      <c r="L40" s="181"/>
      <c r="M40" s="169">
        <f t="shared" si="17"/>
        <v>0</v>
      </c>
      <c r="N40" s="170" t="str">
        <f t="shared" si="18"/>
        <v/>
      </c>
      <c r="O40" s="170" t="str">
        <f t="shared" si="0"/>
        <v/>
      </c>
      <c r="P40" s="170" t="str">
        <f t="shared" si="1"/>
        <v/>
      </c>
      <c r="Q40" s="170">
        <f t="shared" si="19"/>
        <v>0</v>
      </c>
      <c r="R40" s="109" t="str">
        <f t="shared" si="2"/>
        <v/>
      </c>
      <c r="S40" s="109" t="str">
        <f t="shared" si="3"/>
        <v/>
      </c>
      <c r="T40" s="109" t="str">
        <f t="shared" si="4"/>
        <v/>
      </c>
      <c r="U40" s="109" t="str">
        <f t="shared" si="20"/>
        <v/>
      </c>
      <c r="V40" s="109" t="str">
        <f t="shared" si="5"/>
        <v/>
      </c>
      <c r="W40" s="109" t="str">
        <f t="shared" si="6"/>
        <v/>
      </c>
      <c r="X40" s="109">
        <f t="shared" si="7"/>
        <v>0</v>
      </c>
      <c r="Y40" s="171" t="b">
        <f t="shared" si="8"/>
        <v>0</v>
      </c>
      <c r="Z40" s="171" t="b">
        <f t="shared" si="9"/>
        <v>0</v>
      </c>
      <c r="AA40" s="171" t="b">
        <f t="shared" si="10"/>
        <v>0</v>
      </c>
      <c r="AB40" s="171" t="b">
        <f t="shared" si="11"/>
        <v>0</v>
      </c>
      <c r="AC40" s="171" t="b">
        <f t="shared" si="12"/>
        <v>0</v>
      </c>
      <c r="AD40" s="171" t="b">
        <f t="shared" si="21"/>
        <v>0</v>
      </c>
      <c r="AE40" s="171" t="b">
        <f t="shared" si="22"/>
        <v>0</v>
      </c>
      <c r="AF40" s="171" t="b">
        <f t="shared" si="23"/>
        <v>0</v>
      </c>
      <c r="AG40" s="171" t="b">
        <f t="shared" si="24"/>
        <v>0</v>
      </c>
      <c r="AH40" s="171" t="b">
        <f t="shared" si="25"/>
        <v>0</v>
      </c>
      <c r="AI40" s="177" t="str">
        <f t="shared" si="13"/>
        <v/>
      </c>
      <c r="AJ40" s="178" t="str">
        <f t="shared" si="14"/>
        <v/>
      </c>
      <c r="AK40" s="174" t="str">
        <f t="shared" si="26"/>
        <v/>
      </c>
      <c r="AL40" s="175" t="str">
        <f t="shared" si="27"/>
        <v/>
      </c>
      <c r="AM40" s="176">
        <f t="shared" si="28"/>
        <v>0</v>
      </c>
      <c r="AN40" s="156" t="str">
        <f t="shared" si="29"/>
        <v/>
      </c>
      <c r="AO40" s="157" t="str">
        <f t="shared" si="30"/>
        <v/>
      </c>
      <c r="AP40" s="145"/>
      <c r="AQ40" s="175" t="str">
        <f t="shared" si="31"/>
        <v/>
      </c>
      <c r="AR40" s="214" t="str">
        <f t="shared" si="32"/>
        <v/>
      </c>
      <c r="AS40" s="214" t="str">
        <f t="shared" si="33"/>
        <v/>
      </c>
      <c r="AT40" s="214" t="str">
        <f t="shared" si="34"/>
        <v/>
      </c>
      <c r="AU40" s="166"/>
      <c r="AV40" s="175" t="str">
        <f t="shared" si="35"/>
        <v/>
      </c>
      <c r="AW40" s="176">
        <f t="shared" si="15"/>
        <v>0</v>
      </c>
      <c r="AX40" s="166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4"/>
      <c r="D41" s="145"/>
      <c r="E41" s="145"/>
      <c r="F41" s="166"/>
      <c r="G41" s="180"/>
      <c r="H41" s="179"/>
      <c r="I41" s="179"/>
      <c r="J41" s="179"/>
      <c r="K41" s="179"/>
      <c r="L41" s="181"/>
      <c r="M41" s="169">
        <f t="shared" si="17"/>
        <v>0</v>
      </c>
      <c r="N41" s="170" t="str">
        <f t="shared" si="18"/>
        <v/>
      </c>
      <c r="O41" s="170" t="str">
        <f t="shared" si="0"/>
        <v/>
      </c>
      <c r="P41" s="170" t="str">
        <f t="shared" si="1"/>
        <v/>
      </c>
      <c r="Q41" s="170">
        <f t="shared" si="19"/>
        <v>0</v>
      </c>
      <c r="R41" s="109" t="str">
        <f t="shared" si="2"/>
        <v/>
      </c>
      <c r="S41" s="109" t="str">
        <f t="shared" si="3"/>
        <v/>
      </c>
      <c r="T41" s="109" t="str">
        <f t="shared" si="4"/>
        <v/>
      </c>
      <c r="U41" s="109" t="str">
        <f t="shared" si="20"/>
        <v/>
      </c>
      <c r="V41" s="109" t="str">
        <f t="shared" si="5"/>
        <v/>
      </c>
      <c r="W41" s="109" t="str">
        <f t="shared" si="6"/>
        <v/>
      </c>
      <c r="X41" s="109">
        <f t="shared" si="7"/>
        <v>0</v>
      </c>
      <c r="Y41" s="171" t="b">
        <f t="shared" si="8"/>
        <v>0</v>
      </c>
      <c r="Z41" s="171" t="b">
        <f t="shared" si="9"/>
        <v>0</v>
      </c>
      <c r="AA41" s="171" t="b">
        <f t="shared" si="10"/>
        <v>0</v>
      </c>
      <c r="AB41" s="171" t="b">
        <f t="shared" si="11"/>
        <v>0</v>
      </c>
      <c r="AC41" s="171" t="b">
        <f t="shared" si="12"/>
        <v>0</v>
      </c>
      <c r="AD41" s="171" t="b">
        <f t="shared" si="21"/>
        <v>0</v>
      </c>
      <c r="AE41" s="171" t="b">
        <f t="shared" si="22"/>
        <v>0</v>
      </c>
      <c r="AF41" s="171" t="b">
        <f t="shared" si="23"/>
        <v>0</v>
      </c>
      <c r="AG41" s="171" t="b">
        <f t="shared" si="24"/>
        <v>0</v>
      </c>
      <c r="AH41" s="171" t="b">
        <f t="shared" si="25"/>
        <v>0</v>
      </c>
      <c r="AI41" s="177" t="str">
        <f t="shared" si="13"/>
        <v/>
      </c>
      <c r="AJ41" s="178" t="str">
        <f t="shared" si="14"/>
        <v/>
      </c>
      <c r="AK41" s="174" t="str">
        <f t="shared" si="26"/>
        <v/>
      </c>
      <c r="AL41" s="175" t="str">
        <f t="shared" si="27"/>
        <v/>
      </c>
      <c r="AM41" s="176">
        <f t="shared" si="28"/>
        <v>0</v>
      </c>
      <c r="AN41" s="156" t="str">
        <f t="shared" si="29"/>
        <v/>
      </c>
      <c r="AO41" s="157" t="str">
        <f t="shared" si="30"/>
        <v/>
      </c>
      <c r="AP41" s="145"/>
      <c r="AQ41" s="175" t="str">
        <f t="shared" si="31"/>
        <v/>
      </c>
      <c r="AR41" s="214" t="str">
        <f t="shared" si="32"/>
        <v/>
      </c>
      <c r="AS41" s="214" t="str">
        <f t="shared" si="33"/>
        <v/>
      </c>
      <c r="AT41" s="214" t="str">
        <f t="shared" si="34"/>
        <v/>
      </c>
      <c r="AU41" s="166"/>
      <c r="AV41" s="175" t="str">
        <f t="shared" si="35"/>
        <v/>
      </c>
      <c r="AW41" s="176">
        <f t="shared" si="15"/>
        <v>0</v>
      </c>
      <c r="AX41" s="166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10"/>
      <c r="D42" s="145"/>
      <c r="E42" s="145"/>
      <c r="F42" s="166"/>
      <c r="G42" s="180"/>
      <c r="H42" s="179"/>
      <c r="I42" s="179"/>
      <c r="J42" s="179"/>
      <c r="K42" s="179"/>
      <c r="L42" s="181"/>
      <c r="M42" s="169">
        <f t="shared" si="17"/>
        <v>0</v>
      </c>
      <c r="N42" s="170" t="str">
        <f t="shared" si="18"/>
        <v/>
      </c>
      <c r="O42" s="170" t="str">
        <f t="shared" si="0"/>
        <v/>
      </c>
      <c r="P42" s="170" t="str">
        <f t="shared" si="1"/>
        <v/>
      </c>
      <c r="Q42" s="170">
        <f t="shared" si="19"/>
        <v>0</v>
      </c>
      <c r="R42" s="109" t="str">
        <f t="shared" si="2"/>
        <v/>
      </c>
      <c r="S42" s="109" t="str">
        <f t="shared" si="3"/>
        <v/>
      </c>
      <c r="T42" s="109" t="str">
        <f t="shared" si="4"/>
        <v/>
      </c>
      <c r="U42" s="109" t="str">
        <f t="shared" si="20"/>
        <v/>
      </c>
      <c r="V42" s="109" t="str">
        <f t="shared" si="5"/>
        <v/>
      </c>
      <c r="W42" s="109" t="str">
        <f t="shared" si="6"/>
        <v/>
      </c>
      <c r="X42" s="109">
        <f t="shared" si="7"/>
        <v>0</v>
      </c>
      <c r="Y42" s="171" t="b">
        <f t="shared" si="8"/>
        <v>0</v>
      </c>
      <c r="Z42" s="171" t="b">
        <f t="shared" si="9"/>
        <v>0</v>
      </c>
      <c r="AA42" s="171" t="b">
        <f t="shared" si="10"/>
        <v>0</v>
      </c>
      <c r="AB42" s="171" t="b">
        <f t="shared" si="11"/>
        <v>0</v>
      </c>
      <c r="AC42" s="171" t="b">
        <f t="shared" si="12"/>
        <v>0</v>
      </c>
      <c r="AD42" s="171" t="b">
        <f t="shared" si="21"/>
        <v>0</v>
      </c>
      <c r="AE42" s="171" t="b">
        <f t="shared" si="22"/>
        <v>0</v>
      </c>
      <c r="AF42" s="171" t="b">
        <f t="shared" si="23"/>
        <v>0</v>
      </c>
      <c r="AG42" s="171" t="b">
        <f t="shared" si="24"/>
        <v>0</v>
      </c>
      <c r="AH42" s="171" t="b">
        <f t="shared" si="25"/>
        <v>0</v>
      </c>
      <c r="AI42" s="177" t="str">
        <f t="shared" si="13"/>
        <v/>
      </c>
      <c r="AJ42" s="178" t="str">
        <f t="shared" si="14"/>
        <v/>
      </c>
      <c r="AK42" s="174" t="str">
        <f t="shared" si="26"/>
        <v/>
      </c>
      <c r="AL42" s="175" t="str">
        <f t="shared" si="27"/>
        <v/>
      </c>
      <c r="AM42" s="176">
        <f t="shared" si="28"/>
        <v>0</v>
      </c>
      <c r="AN42" s="156" t="str">
        <f t="shared" si="29"/>
        <v/>
      </c>
      <c r="AO42" s="157" t="str">
        <f t="shared" si="30"/>
        <v/>
      </c>
      <c r="AP42" s="145"/>
      <c r="AQ42" s="175" t="str">
        <f t="shared" si="31"/>
        <v/>
      </c>
      <c r="AR42" s="214" t="str">
        <f t="shared" si="32"/>
        <v/>
      </c>
      <c r="AS42" s="214" t="str">
        <f t="shared" si="33"/>
        <v/>
      </c>
      <c r="AT42" s="214" t="str">
        <f t="shared" si="34"/>
        <v/>
      </c>
      <c r="AU42" s="166"/>
      <c r="AV42" s="175" t="str">
        <f t="shared" si="35"/>
        <v/>
      </c>
      <c r="AW42" s="176">
        <f t="shared" si="15"/>
        <v>0</v>
      </c>
      <c r="AX42" s="166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4"/>
      <c r="D43" s="145"/>
      <c r="E43" s="145"/>
      <c r="F43" s="166"/>
      <c r="G43" s="180"/>
      <c r="H43" s="179"/>
      <c r="I43" s="179"/>
      <c r="J43" s="179"/>
      <c r="K43" s="179"/>
      <c r="L43" s="181"/>
      <c r="M43" s="169">
        <f t="shared" si="17"/>
        <v>0</v>
      </c>
      <c r="N43" s="170" t="str">
        <f t="shared" si="18"/>
        <v/>
      </c>
      <c r="O43" s="170" t="str">
        <f t="shared" si="0"/>
        <v/>
      </c>
      <c r="P43" s="170" t="str">
        <f t="shared" si="1"/>
        <v/>
      </c>
      <c r="Q43" s="170">
        <f t="shared" si="19"/>
        <v>0</v>
      </c>
      <c r="R43" s="109" t="str">
        <f t="shared" si="2"/>
        <v/>
      </c>
      <c r="S43" s="109" t="str">
        <f t="shared" si="3"/>
        <v/>
      </c>
      <c r="T43" s="109" t="str">
        <f t="shared" si="4"/>
        <v/>
      </c>
      <c r="U43" s="109" t="str">
        <f t="shared" si="20"/>
        <v/>
      </c>
      <c r="V43" s="109" t="str">
        <f t="shared" si="5"/>
        <v/>
      </c>
      <c r="W43" s="109" t="str">
        <f t="shared" si="6"/>
        <v/>
      </c>
      <c r="X43" s="109">
        <f t="shared" si="7"/>
        <v>0</v>
      </c>
      <c r="Y43" s="171" t="b">
        <f t="shared" si="8"/>
        <v>0</v>
      </c>
      <c r="Z43" s="171" t="b">
        <f t="shared" si="9"/>
        <v>0</v>
      </c>
      <c r="AA43" s="171" t="b">
        <f t="shared" si="10"/>
        <v>0</v>
      </c>
      <c r="AB43" s="171" t="b">
        <f t="shared" si="11"/>
        <v>0</v>
      </c>
      <c r="AC43" s="171" t="b">
        <f t="shared" si="12"/>
        <v>0</v>
      </c>
      <c r="AD43" s="171" t="b">
        <f t="shared" si="21"/>
        <v>0</v>
      </c>
      <c r="AE43" s="171" t="b">
        <f t="shared" si="22"/>
        <v>0</v>
      </c>
      <c r="AF43" s="171" t="b">
        <f t="shared" si="23"/>
        <v>0</v>
      </c>
      <c r="AG43" s="171" t="b">
        <f t="shared" si="24"/>
        <v>0</v>
      </c>
      <c r="AH43" s="171" t="b">
        <f t="shared" si="25"/>
        <v>0</v>
      </c>
      <c r="AI43" s="177" t="str">
        <f t="shared" si="13"/>
        <v/>
      </c>
      <c r="AJ43" s="178" t="str">
        <f t="shared" si="14"/>
        <v/>
      </c>
      <c r="AK43" s="174" t="str">
        <f t="shared" si="26"/>
        <v/>
      </c>
      <c r="AL43" s="175" t="str">
        <f t="shared" si="27"/>
        <v/>
      </c>
      <c r="AM43" s="176">
        <f t="shared" si="28"/>
        <v>0</v>
      </c>
      <c r="AN43" s="156" t="str">
        <f t="shared" si="29"/>
        <v/>
      </c>
      <c r="AO43" s="157" t="str">
        <f t="shared" si="30"/>
        <v/>
      </c>
      <c r="AP43" s="145"/>
      <c r="AQ43" s="175" t="str">
        <f t="shared" si="31"/>
        <v/>
      </c>
      <c r="AR43" s="214" t="str">
        <f t="shared" si="32"/>
        <v/>
      </c>
      <c r="AS43" s="214" t="str">
        <f t="shared" si="33"/>
        <v/>
      </c>
      <c r="AT43" s="214" t="str">
        <f t="shared" si="34"/>
        <v/>
      </c>
      <c r="AU43" s="166"/>
      <c r="AV43" s="175" t="str">
        <f t="shared" si="35"/>
        <v/>
      </c>
      <c r="AW43" s="176">
        <f t="shared" si="15"/>
        <v>0</v>
      </c>
      <c r="AX43" s="166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4"/>
      <c r="D44" s="145"/>
      <c r="E44" s="145"/>
      <c r="F44" s="166"/>
      <c r="G44" s="180"/>
      <c r="H44" s="179"/>
      <c r="I44" s="179"/>
      <c r="J44" s="179"/>
      <c r="K44" s="179"/>
      <c r="L44" s="181"/>
      <c r="M44" s="169">
        <f t="shared" si="17"/>
        <v>0</v>
      </c>
      <c r="N44" s="170" t="str">
        <f t="shared" si="18"/>
        <v/>
      </c>
      <c r="O44" s="170" t="str">
        <f t="shared" si="0"/>
        <v/>
      </c>
      <c r="P44" s="170" t="str">
        <f t="shared" si="1"/>
        <v/>
      </c>
      <c r="Q44" s="170">
        <f t="shared" si="19"/>
        <v>0</v>
      </c>
      <c r="R44" s="109" t="str">
        <f t="shared" si="2"/>
        <v/>
      </c>
      <c r="S44" s="109" t="str">
        <f t="shared" si="3"/>
        <v/>
      </c>
      <c r="T44" s="109" t="str">
        <f t="shared" si="4"/>
        <v/>
      </c>
      <c r="U44" s="109" t="str">
        <f t="shared" si="20"/>
        <v/>
      </c>
      <c r="V44" s="109" t="str">
        <f t="shared" si="5"/>
        <v/>
      </c>
      <c r="W44" s="109" t="str">
        <f t="shared" si="6"/>
        <v/>
      </c>
      <c r="X44" s="109">
        <f t="shared" si="7"/>
        <v>0</v>
      </c>
      <c r="Y44" s="171" t="b">
        <f t="shared" si="8"/>
        <v>0</v>
      </c>
      <c r="Z44" s="171" t="b">
        <f t="shared" si="9"/>
        <v>0</v>
      </c>
      <c r="AA44" s="171" t="b">
        <f t="shared" si="10"/>
        <v>0</v>
      </c>
      <c r="AB44" s="171" t="b">
        <f t="shared" si="11"/>
        <v>0</v>
      </c>
      <c r="AC44" s="171" t="b">
        <f t="shared" si="12"/>
        <v>0</v>
      </c>
      <c r="AD44" s="171" t="b">
        <f t="shared" si="21"/>
        <v>0</v>
      </c>
      <c r="AE44" s="171" t="b">
        <f t="shared" si="22"/>
        <v>0</v>
      </c>
      <c r="AF44" s="171" t="b">
        <f t="shared" si="23"/>
        <v>0</v>
      </c>
      <c r="AG44" s="171" t="b">
        <f t="shared" si="24"/>
        <v>0</v>
      </c>
      <c r="AH44" s="171" t="b">
        <f t="shared" si="25"/>
        <v>0</v>
      </c>
      <c r="AI44" s="177" t="str">
        <f t="shared" si="13"/>
        <v/>
      </c>
      <c r="AJ44" s="178" t="str">
        <f t="shared" si="14"/>
        <v/>
      </c>
      <c r="AK44" s="174" t="str">
        <f t="shared" si="26"/>
        <v/>
      </c>
      <c r="AL44" s="175" t="str">
        <f t="shared" si="27"/>
        <v/>
      </c>
      <c r="AM44" s="176">
        <f t="shared" si="28"/>
        <v>0</v>
      </c>
      <c r="AN44" s="156" t="str">
        <f t="shared" si="29"/>
        <v/>
      </c>
      <c r="AO44" s="157" t="str">
        <f t="shared" si="30"/>
        <v/>
      </c>
      <c r="AP44" s="145"/>
      <c r="AQ44" s="175" t="str">
        <f t="shared" si="31"/>
        <v/>
      </c>
      <c r="AR44" s="214" t="str">
        <f t="shared" si="32"/>
        <v/>
      </c>
      <c r="AS44" s="214" t="str">
        <f t="shared" si="33"/>
        <v/>
      </c>
      <c r="AT44" s="214" t="str">
        <f t="shared" si="34"/>
        <v/>
      </c>
      <c r="AU44" s="166"/>
      <c r="AV44" s="175" t="str">
        <f t="shared" si="35"/>
        <v/>
      </c>
      <c r="AW44" s="176">
        <f t="shared" si="15"/>
        <v>0</v>
      </c>
      <c r="AX44" s="166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4"/>
      <c r="D45" s="145"/>
      <c r="E45" s="145"/>
      <c r="F45" s="166"/>
      <c r="G45" s="180"/>
      <c r="H45" s="179"/>
      <c r="I45" s="179"/>
      <c r="J45" s="179"/>
      <c r="K45" s="179"/>
      <c r="L45" s="181"/>
      <c r="M45" s="169">
        <f t="shared" si="17"/>
        <v>0</v>
      </c>
      <c r="N45" s="170" t="str">
        <f t="shared" si="18"/>
        <v/>
      </c>
      <c r="O45" s="170" t="str">
        <f t="shared" si="0"/>
        <v/>
      </c>
      <c r="P45" s="170" t="str">
        <f t="shared" si="1"/>
        <v/>
      </c>
      <c r="Q45" s="170">
        <f t="shared" si="19"/>
        <v>0</v>
      </c>
      <c r="R45" s="109" t="str">
        <f t="shared" si="2"/>
        <v/>
      </c>
      <c r="S45" s="109" t="str">
        <f t="shared" si="3"/>
        <v/>
      </c>
      <c r="T45" s="109" t="str">
        <f t="shared" si="4"/>
        <v/>
      </c>
      <c r="U45" s="109" t="str">
        <f t="shared" si="20"/>
        <v/>
      </c>
      <c r="V45" s="109" t="str">
        <f t="shared" si="5"/>
        <v/>
      </c>
      <c r="W45" s="109" t="str">
        <f t="shared" si="6"/>
        <v/>
      </c>
      <c r="X45" s="109">
        <f t="shared" si="7"/>
        <v>0</v>
      </c>
      <c r="Y45" s="171" t="b">
        <f t="shared" si="8"/>
        <v>0</v>
      </c>
      <c r="Z45" s="171" t="b">
        <f t="shared" si="9"/>
        <v>0</v>
      </c>
      <c r="AA45" s="171" t="b">
        <f t="shared" si="10"/>
        <v>0</v>
      </c>
      <c r="AB45" s="171" t="b">
        <f t="shared" si="11"/>
        <v>0</v>
      </c>
      <c r="AC45" s="171" t="b">
        <f t="shared" si="12"/>
        <v>0</v>
      </c>
      <c r="AD45" s="171" t="b">
        <f t="shared" si="21"/>
        <v>0</v>
      </c>
      <c r="AE45" s="171" t="b">
        <f t="shared" si="22"/>
        <v>0</v>
      </c>
      <c r="AF45" s="171" t="b">
        <f t="shared" si="23"/>
        <v>0</v>
      </c>
      <c r="AG45" s="171" t="b">
        <f t="shared" si="24"/>
        <v>0</v>
      </c>
      <c r="AH45" s="171" t="b">
        <f t="shared" si="25"/>
        <v>0</v>
      </c>
      <c r="AI45" s="177" t="str">
        <f t="shared" si="13"/>
        <v/>
      </c>
      <c r="AJ45" s="178" t="str">
        <f t="shared" si="14"/>
        <v/>
      </c>
      <c r="AK45" s="174" t="str">
        <f t="shared" si="26"/>
        <v/>
      </c>
      <c r="AL45" s="175" t="str">
        <f t="shared" si="27"/>
        <v/>
      </c>
      <c r="AM45" s="176">
        <f t="shared" si="28"/>
        <v>0</v>
      </c>
      <c r="AN45" s="156" t="str">
        <f t="shared" si="29"/>
        <v/>
      </c>
      <c r="AO45" s="157" t="str">
        <f t="shared" si="30"/>
        <v/>
      </c>
      <c r="AP45" s="145"/>
      <c r="AQ45" s="175" t="str">
        <f t="shared" si="31"/>
        <v/>
      </c>
      <c r="AR45" s="214" t="str">
        <f t="shared" si="32"/>
        <v/>
      </c>
      <c r="AS45" s="214" t="str">
        <f t="shared" si="33"/>
        <v/>
      </c>
      <c r="AT45" s="214" t="str">
        <f t="shared" si="34"/>
        <v/>
      </c>
      <c r="AU45" s="166"/>
      <c r="AV45" s="175" t="str">
        <f t="shared" si="35"/>
        <v/>
      </c>
      <c r="AW45" s="176">
        <f t="shared" si="15"/>
        <v>0</v>
      </c>
      <c r="AX45" s="166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10"/>
      <c r="D46" s="145"/>
      <c r="E46" s="145"/>
      <c r="F46" s="166"/>
      <c r="G46" s="180"/>
      <c r="H46" s="179"/>
      <c r="I46" s="179"/>
      <c r="J46" s="179"/>
      <c r="K46" s="179"/>
      <c r="L46" s="181"/>
      <c r="M46" s="169">
        <f t="shared" si="17"/>
        <v>0</v>
      </c>
      <c r="N46" s="170" t="str">
        <f t="shared" si="18"/>
        <v/>
      </c>
      <c r="O46" s="170" t="str">
        <f t="shared" si="0"/>
        <v/>
      </c>
      <c r="P46" s="170" t="str">
        <f t="shared" si="1"/>
        <v/>
      </c>
      <c r="Q46" s="170">
        <f t="shared" si="19"/>
        <v>0</v>
      </c>
      <c r="R46" s="109" t="str">
        <f t="shared" si="2"/>
        <v/>
      </c>
      <c r="S46" s="109" t="str">
        <f t="shared" si="3"/>
        <v/>
      </c>
      <c r="T46" s="109" t="str">
        <f t="shared" si="4"/>
        <v/>
      </c>
      <c r="U46" s="109" t="str">
        <f t="shared" si="20"/>
        <v/>
      </c>
      <c r="V46" s="109" t="str">
        <f t="shared" si="5"/>
        <v/>
      </c>
      <c r="W46" s="109" t="str">
        <f t="shared" si="6"/>
        <v/>
      </c>
      <c r="X46" s="109">
        <f t="shared" si="7"/>
        <v>0</v>
      </c>
      <c r="Y46" s="171" t="b">
        <f t="shared" si="8"/>
        <v>0</v>
      </c>
      <c r="Z46" s="171" t="b">
        <f t="shared" si="9"/>
        <v>0</v>
      </c>
      <c r="AA46" s="171" t="b">
        <f t="shared" si="10"/>
        <v>0</v>
      </c>
      <c r="AB46" s="171" t="b">
        <f t="shared" si="11"/>
        <v>0</v>
      </c>
      <c r="AC46" s="171" t="b">
        <f t="shared" si="12"/>
        <v>0</v>
      </c>
      <c r="AD46" s="171" t="b">
        <f t="shared" si="21"/>
        <v>0</v>
      </c>
      <c r="AE46" s="171" t="b">
        <f t="shared" si="22"/>
        <v>0</v>
      </c>
      <c r="AF46" s="171" t="b">
        <f t="shared" si="23"/>
        <v>0</v>
      </c>
      <c r="AG46" s="171" t="b">
        <f t="shared" si="24"/>
        <v>0</v>
      </c>
      <c r="AH46" s="171" t="b">
        <f t="shared" si="25"/>
        <v>0</v>
      </c>
      <c r="AI46" s="177" t="str">
        <f t="shared" si="13"/>
        <v/>
      </c>
      <c r="AJ46" s="178" t="str">
        <f t="shared" si="14"/>
        <v/>
      </c>
      <c r="AK46" s="174" t="str">
        <f t="shared" si="26"/>
        <v/>
      </c>
      <c r="AL46" s="175" t="str">
        <f t="shared" si="27"/>
        <v/>
      </c>
      <c r="AM46" s="176">
        <f t="shared" si="28"/>
        <v>0</v>
      </c>
      <c r="AN46" s="156" t="str">
        <f t="shared" si="29"/>
        <v/>
      </c>
      <c r="AO46" s="157" t="str">
        <f t="shared" si="30"/>
        <v/>
      </c>
      <c r="AP46" s="145"/>
      <c r="AQ46" s="175" t="str">
        <f t="shared" si="31"/>
        <v/>
      </c>
      <c r="AR46" s="214" t="str">
        <f t="shared" si="32"/>
        <v/>
      </c>
      <c r="AS46" s="214" t="str">
        <f t="shared" si="33"/>
        <v/>
      </c>
      <c r="AT46" s="214" t="str">
        <f t="shared" si="34"/>
        <v/>
      </c>
      <c r="AU46" s="166"/>
      <c r="AV46" s="175" t="str">
        <f t="shared" si="35"/>
        <v/>
      </c>
      <c r="AW46" s="176">
        <f t="shared" si="15"/>
        <v>0</v>
      </c>
      <c r="AX46" s="166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10"/>
      <c r="D47" s="145"/>
      <c r="E47" s="145"/>
      <c r="F47" s="166"/>
      <c r="G47" s="180"/>
      <c r="H47" s="179"/>
      <c r="I47" s="179"/>
      <c r="J47" s="179"/>
      <c r="K47" s="179"/>
      <c r="L47" s="181"/>
      <c r="M47" s="169">
        <f t="shared" si="17"/>
        <v>0</v>
      </c>
      <c r="N47" s="170" t="str">
        <f t="shared" si="18"/>
        <v/>
      </c>
      <c r="O47" s="170" t="str">
        <f t="shared" si="0"/>
        <v/>
      </c>
      <c r="P47" s="170" t="str">
        <f t="shared" si="1"/>
        <v/>
      </c>
      <c r="Q47" s="170">
        <f t="shared" si="19"/>
        <v>0</v>
      </c>
      <c r="R47" s="109" t="str">
        <f t="shared" si="2"/>
        <v/>
      </c>
      <c r="S47" s="109" t="str">
        <f t="shared" si="3"/>
        <v/>
      </c>
      <c r="T47" s="109" t="str">
        <f t="shared" si="4"/>
        <v/>
      </c>
      <c r="U47" s="109" t="str">
        <f t="shared" si="20"/>
        <v/>
      </c>
      <c r="V47" s="109" t="str">
        <f t="shared" si="5"/>
        <v/>
      </c>
      <c r="W47" s="109" t="str">
        <f t="shared" si="6"/>
        <v/>
      </c>
      <c r="X47" s="109">
        <f t="shared" si="7"/>
        <v>0</v>
      </c>
      <c r="Y47" s="171" t="b">
        <f t="shared" si="8"/>
        <v>0</v>
      </c>
      <c r="Z47" s="171" t="b">
        <f t="shared" si="9"/>
        <v>0</v>
      </c>
      <c r="AA47" s="171" t="b">
        <f t="shared" si="10"/>
        <v>0</v>
      </c>
      <c r="AB47" s="171" t="b">
        <f t="shared" si="11"/>
        <v>0</v>
      </c>
      <c r="AC47" s="171" t="b">
        <f t="shared" si="12"/>
        <v>0</v>
      </c>
      <c r="AD47" s="171" t="b">
        <f t="shared" si="21"/>
        <v>0</v>
      </c>
      <c r="AE47" s="171" t="b">
        <f t="shared" si="22"/>
        <v>0</v>
      </c>
      <c r="AF47" s="171" t="b">
        <f t="shared" si="23"/>
        <v>0</v>
      </c>
      <c r="AG47" s="171" t="b">
        <f t="shared" si="24"/>
        <v>0</v>
      </c>
      <c r="AH47" s="171" t="b">
        <f t="shared" si="25"/>
        <v>0</v>
      </c>
      <c r="AI47" s="177" t="str">
        <f t="shared" si="13"/>
        <v/>
      </c>
      <c r="AJ47" s="178" t="str">
        <f t="shared" si="14"/>
        <v/>
      </c>
      <c r="AK47" s="174" t="str">
        <f t="shared" si="26"/>
        <v/>
      </c>
      <c r="AL47" s="175" t="str">
        <f t="shared" si="27"/>
        <v/>
      </c>
      <c r="AM47" s="176">
        <f t="shared" si="28"/>
        <v>0</v>
      </c>
      <c r="AN47" s="156" t="str">
        <f t="shared" si="29"/>
        <v/>
      </c>
      <c r="AO47" s="157" t="str">
        <f t="shared" si="30"/>
        <v/>
      </c>
      <c r="AP47" s="145"/>
      <c r="AQ47" s="175" t="str">
        <f t="shared" si="31"/>
        <v/>
      </c>
      <c r="AR47" s="214" t="str">
        <f t="shared" si="32"/>
        <v/>
      </c>
      <c r="AS47" s="214" t="str">
        <f t="shared" si="33"/>
        <v/>
      </c>
      <c r="AT47" s="214" t="str">
        <f t="shared" si="34"/>
        <v/>
      </c>
      <c r="AU47" s="166"/>
      <c r="AV47" s="175" t="str">
        <f t="shared" si="35"/>
        <v/>
      </c>
      <c r="AW47" s="176">
        <f t="shared" si="15"/>
        <v>0</v>
      </c>
      <c r="AX47" s="166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4"/>
      <c r="D48" s="145"/>
      <c r="E48" s="145"/>
      <c r="F48" s="166"/>
      <c r="G48" s="180"/>
      <c r="H48" s="179"/>
      <c r="I48" s="179"/>
      <c r="J48" s="179"/>
      <c r="K48" s="179"/>
      <c r="L48" s="181"/>
      <c r="M48" s="169">
        <f t="shared" si="17"/>
        <v>0</v>
      </c>
      <c r="N48" s="170" t="str">
        <f t="shared" si="18"/>
        <v/>
      </c>
      <c r="O48" s="170" t="str">
        <f t="shared" si="0"/>
        <v/>
      </c>
      <c r="P48" s="170" t="str">
        <f t="shared" si="1"/>
        <v/>
      </c>
      <c r="Q48" s="170">
        <f t="shared" si="19"/>
        <v>0</v>
      </c>
      <c r="R48" s="109" t="str">
        <f t="shared" si="2"/>
        <v/>
      </c>
      <c r="S48" s="109" t="str">
        <f t="shared" si="3"/>
        <v/>
      </c>
      <c r="T48" s="109" t="str">
        <f t="shared" si="4"/>
        <v/>
      </c>
      <c r="U48" s="109" t="str">
        <f t="shared" si="20"/>
        <v/>
      </c>
      <c r="V48" s="109" t="str">
        <f t="shared" si="5"/>
        <v/>
      </c>
      <c r="W48" s="109" t="str">
        <f t="shared" si="6"/>
        <v/>
      </c>
      <c r="X48" s="109">
        <f t="shared" si="7"/>
        <v>0</v>
      </c>
      <c r="Y48" s="171" t="b">
        <f t="shared" si="8"/>
        <v>0</v>
      </c>
      <c r="Z48" s="171" t="b">
        <f t="shared" si="9"/>
        <v>0</v>
      </c>
      <c r="AA48" s="171" t="b">
        <f t="shared" si="10"/>
        <v>0</v>
      </c>
      <c r="AB48" s="171" t="b">
        <f t="shared" si="11"/>
        <v>0</v>
      </c>
      <c r="AC48" s="171" t="b">
        <f t="shared" si="12"/>
        <v>0</v>
      </c>
      <c r="AD48" s="171" t="b">
        <f t="shared" si="21"/>
        <v>0</v>
      </c>
      <c r="AE48" s="171" t="b">
        <f t="shared" si="22"/>
        <v>0</v>
      </c>
      <c r="AF48" s="171" t="b">
        <f t="shared" si="23"/>
        <v>0</v>
      </c>
      <c r="AG48" s="171" t="b">
        <f t="shared" si="24"/>
        <v>0</v>
      </c>
      <c r="AH48" s="171" t="b">
        <f t="shared" si="25"/>
        <v>0</v>
      </c>
      <c r="AI48" s="177" t="str">
        <f t="shared" si="13"/>
        <v/>
      </c>
      <c r="AJ48" s="178" t="str">
        <f t="shared" si="14"/>
        <v/>
      </c>
      <c r="AK48" s="174" t="str">
        <f t="shared" si="26"/>
        <v/>
      </c>
      <c r="AL48" s="175" t="str">
        <f t="shared" si="27"/>
        <v/>
      </c>
      <c r="AM48" s="176">
        <f t="shared" si="28"/>
        <v>0</v>
      </c>
      <c r="AN48" s="156" t="str">
        <f t="shared" si="29"/>
        <v/>
      </c>
      <c r="AO48" s="157" t="str">
        <f t="shared" si="30"/>
        <v/>
      </c>
      <c r="AP48" s="145"/>
      <c r="AQ48" s="175" t="str">
        <f t="shared" si="31"/>
        <v/>
      </c>
      <c r="AR48" s="214" t="str">
        <f t="shared" si="32"/>
        <v/>
      </c>
      <c r="AS48" s="214" t="str">
        <f t="shared" si="33"/>
        <v/>
      </c>
      <c r="AT48" s="214" t="str">
        <f t="shared" si="34"/>
        <v/>
      </c>
      <c r="AU48" s="166"/>
      <c r="AV48" s="175" t="str">
        <f t="shared" si="35"/>
        <v/>
      </c>
      <c r="AW48" s="176">
        <f t="shared" si="15"/>
        <v>0</v>
      </c>
      <c r="AX48" s="166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4"/>
      <c r="D49" s="145"/>
      <c r="E49" s="145"/>
      <c r="F49" s="166"/>
      <c r="G49" s="180"/>
      <c r="H49" s="179"/>
      <c r="I49" s="179"/>
      <c r="J49" s="179"/>
      <c r="K49" s="179"/>
      <c r="L49" s="181"/>
      <c r="M49" s="169">
        <f t="shared" si="17"/>
        <v>0</v>
      </c>
      <c r="N49" s="170" t="str">
        <f t="shared" si="18"/>
        <v/>
      </c>
      <c r="O49" s="170" t="str">
        <f t="shared" si="0"/>
        <v/>
      </c>
      <c r="P49" s="170" t="str">
        <f t="shared" si="1"/>
        <v/>
      </c>
      <c r="Q49" s="170">
        <f t="shared" si="19"/>
        <v>0</v>
      </c>
      <c r="R49" s="109" t="str">
        <f t="shared" si="2"/>
        <v/>
      </c>
      <c r="S49" s="109" t="str">
        <f t="shared" si="3"/>
        <v/>
      </c>
      <c r="T49" s="109" t="str">
        <f t="shared" si="4"/>
        <v/>
      </c>
      <c r="U49" s="109" t="str">
        <f t="shared" si="20"/>
        <v/>
      </c>
      <c r="V49" s="109" t="str">
        <f t="shared" si="5"/>
        <v/>
      </c>
      <c r="W49" s="109" t="str">
        <f t="shared" si="6"/>
        <v/>
      </c>
      <c r="X49" s="109">
        <f t="shared" si="7"/>
        <v>0</v>
      </c>
      <c r="Y49" s="171" t="b">
        <f t="shared" si="8"/>
        <v>0</v>
      </c>
      <c r="Z49" s="171" t="b">
        <f t="shared" si="9"/>
        <v>0</v>
      </c>
      <c r="AA49" s="171" t="b">
        <f t="shared" si="10"/>
        <v>0</v>
      </c>
      <c r="AB49" s="171" t="b">
        <f t="shared" si="11"/>
        <v>0</v>
      </c>
      <c r="AC49" s="171" t="b">
        <f t="shared" si="12"/>
        <v>0</v>
      </c>
      <c r="AD49" s="171" t="b">
        <f t="shared" si="21"/>
        <v>0</v>
      </c>
      <c r="AE49" s="171" t="b">
        <f t="shared" si="22"/>
        <v>0</v>
      </c>
      <c r="AF49" s="171" t="b">
        <f t="shared" si="23"/>
        <v>0</v>
      </c>
      <c r="AG49" s="171" t="b">
        <f t="shared" si="24"/>
        <v>0</v>
      </c>
      <c r="AH49" s="171" t="b">
        <f t="shared" si="25"/>
        <v>0</v>
      </c>
      <c r="AI49" s="177" t="str">
        <f t="shared" si="13"/>
        <v/>
      </c>
      <c r="AJ49" s="178" t="str">
        <f t="shared" si="14"/>
        <v/>
      </c>
      <c r="AK49" s="174" t="str">
        <f t="shared" si="26"/>
        <v/>
      </c>
      <c r="AL49" s="175" t="str">
        <f t="shared" si="27"/>
        <v/>
      </c>
      <c r="AM49" s="176">
        <f t="shared" si="28"/>
        <v>0</v>
      </c>
      <c r="AN49" s="156" t="str">
        <f t="shared" si="29"/>
        <v/>
      </c>
      <c r="AO49" s="157" t="str">
        <f t="shared" si="30"/>
        <v/>
      </c>
      <c r="AP49" s="145"/>
      <c r="AQ49" s="175" t="str">
        <f t="shared" si="31"/>
        <v/>
      </c>
      <c r="AR49" s="214" t="str">
        <f t="shared" si="32"/>
        <v/>
      </c>
      <c r="AS49" s="214" t="str">
        <f t="shared" si="33"/>
        <v/>
      </c>
      <c r="AT49" s="214" t="str">
        <f t="shared" si="34"/>
        <v/>
      </c>
      <c r="AU49" s="166"/>
      <c r="AV49" s="175" t="str">
        <f t="shared" si="35"/>
        <v/>
      </c>
      <c r="AW49" s="176">
        <f t="shared" si="15"/>
        <v>0</v>
      </c>
      <c r="AX49" s="166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4"/>
      <c r="D50" s="145"/>
      <c r="E50" s="145"/>
      <c r="F50" s="166"/>
      <c r="G50" s="180"/>
      <c r="H50" s="179"/>
      <c r="I50" s="179"/>
      <c r="J50" s="179"/>
      <c r="K50" s="179"/>
      <c r="L50" s="181"/>
      <c r="M50" s="169">
        <f t="shared" si="17"/>
        <v>0</v>
      </c>
      <c r="N50" s="170" t="str">
        <f t="shared" si="18"/>
        <v/>
      </c>
      <c r="O50" s="170" t="str">
        <f t="shared" si="0"/>
        <v/>
      </c>
      <c r="P50" s="170" t="str">
        <f t="shared" si="1"/>
        <v/>
      </c>
      <c r="Q50" s="170">
        <f t="shared" si="19"/>
        <v>0</v>
      </c>
      <c r="R50" s="109" t="str">
        <f t="shared" si="2"/>
        <v/>
      </c>
      <c r="S50" s="109" t="str">
        <f t="shared" si="3"/>
        <v/>
      </c>
      <c r="T50" s="109" t="str">
        <f t="shared" si="4"/>
        <v/>
      </c>
      <c r="U50" s="109" t="str">
        <f t="shared" si="20"/>
        <v/>
      </c>
      <c r="V50" s="109" t="str">
        <f t="shared" si="5"/>
        <v/>
      </c>
      <c r="W50" s="109" t="str">
        <f t="shared" si="6"/>
        <v/>
      </c>
      <c r="X50" s="109">
        <f t="shared" si="7"/>
        <v>0</v>
      </c>
      <c r="Y50" s="171" t="b">
        <f t="shared" si="8"/>
        <v>0</v>
      </c>
      <c r="Z50" s="171" t="b">
        <f t="shared" si="9"/>
        <v>0</v>
      </c>
      <c r="AA50" s="171" t="b">
        <f t="shared" si="10"/>
        <v>0</v>
      </c>
      <c r="AB50" s="171" t="b">
        <f t="shared" si="11"/>
        <v>0</v>
      </c>
      <c r="AC50" s="171" t="b">
        <f t="shared" si="12"/>
        <v>0</v>
      </c>
      <c r="AD50" s="171" t="b">
        <f t="shared" si="21"/>
        <v>0</v>
      </c>
      <c r="AE50" s="171" t="b">
        <f t="shared" si="22"/>
        <v>0</v>
      </c>
      <c r="AF50" s="171" t="b">
        <f t="shared" si="23"/>
        <v>0</v>
      </c>
      <c r="AG50" s="171" t="b">
        <f t="shared" si="24"/>
        <v>0</v>
      </c>
      <c r="AH50" s="171" t="b">
        <f t="shared" si="25"/>
        <v>0</v>
      </c>
      <c r="AI50" s="177" t="str">
        <f t="shared" si="13"/>
        <v/>
      </c>
      <c r="AJ50" s="178" t="str">
        <f t="shared" si="14"/>
        <v/>
      </c>
      <c r="AK50" s="174" t="str">
        <f t="shared" si="26"/>
        <v/>
      </c>
      <c r="AL50" s="175" t="str">
        <f t="shared" si="27"/>
        <v/>
      </c>
      <c r="AM50" s="176">
        <f t="shared" si="28"/>
        <v>0</v>
      </c>
      <c r="AN50" s="156" t="str">
        <f t="shared" si="29"/>
        <v/>
      </c>
      <c r="AO50" s="157" t="str">
        <f t="shared" si="30"/>
        <v/>
      </c>
      <c r="AP50" s="145"/>
      <c r="AQ50" s="175" t="str">
        <f t="shared" si="31"/>
        <v/>
      </c>
      <c r="AR50" s="214" t="str">
        <f t="shared" si="32"/>
        <v/>
      </c>
      <c r="AS50" s="214" t="str">
        <f t="shared" si="33"/>
        <v/>
      </c>
      <c r="AT50" s="214" t="str">
        <f t="shared" si="34"/>
        <v/>
      </c>
      <c r="AU50" s="166"/>
      <c r="AV50" s="175" t="str">
        <f t="shared" si="35"/>
        <v/>
      </c>
      <c r="AW50" s="176">
        <f t="shared" si="15"/>
        <v>0</v>
      </c>
      <c r="AX50" s="166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10"/>
      <c r="D51" s="145"/>
      <c r="E51" s="182"/>
      <c r="F51" s="166"/>
      <c r="G51" s="180"/>
      <c r="H51" s="179"/>
      <c r="I51" s="179"/>
      <c r="J51" s="179"/>
      <c r="K51" s="179"/>
      <c r="L51" s="181"/>
      <c r="M51" s="169">
        <f t="shared" si="17"/>
        <v>0</v>
      </c>
      <c r="N51" s="170" t="str">
        <f t="shared" si="18"/>
        <v/>
      </c>
      <c r="O51" s="170" t="str">
        <f t="shared" si="0"/>
        <v/>
      </c>
      <c r="P51" s="170" t="str">
        <f t="shared" si="1"/>
        <v/>
      </c>
      <c r="Q51" s="170">
        <f t="shared" si="19"/>
        <v>0</v>
      </c>
      <c r="R51" s="109" t="str">
        <f t="shared" si="2"/>
        <v/>
      </c>
      <c r="S51" s="109" t="str">
        <f t="shared" si="3"/>
        <v/>
      </c>
      <c r="T51" s="109" t="str">
        <f t="shared" si="4"/>
        <v/>
      </c>
      <c r="U51" s="109" t="str">
        <f t="shared" si="20"/>
        <v/>
      </c>
      <c r="V51" s="109" t="str">
        <f t="shared" si="5"/>
        <v/>
      </c>
      <c r="W51" s="109" t="str">
        <f t="shared" si="6"/>
        <v/>
      </c>
      <c r="X51" s="109">
        <f t="shared" si="7"/>
        <v>0</v>
      </c>
      <c r="Y51" s="171" t="b">
        <f t="shared" si="8"/>
        <v>0</v>
      </c>
      <c r="Z51" s="171" t="b">
        <f t="shared" si="9"/>
        <v>0</v>
      </c>
      <c r="AA51" s="171" t="b">
        <f t="shared" si="10"/>
        <v>0</v>
      </c>
      <c r="AB51" s="171" t="b">
        <f t="shared" si="11"/>
        <v>0</v>
      </c>
      <c r="AC51" s="171" t="b">
        <f t="shared" si="12"/>
        <v>0</v>
      </c>
      <c r="AD51" s="171" t="b">
        <f t="shared" si="21"/>
        <v>0</v>
      </c>
      <c r="AE51" s="171" t="b">
        <f t="shared" si="22"/>
        <v>0</v>
      </c>
      <c r="AF51" s="171" t="b">
        <f t="shared" si="23"/>
        <v>0</v>
      </c>
      <c r="AG51" s="171" t="b">
        <f t="shared" si="24"/>
        <v>0</v>
      </c>
      <c r="AH51" s="171" t="b">
        <f t="shared" si="25"/>
        <v>0</v>
      </c>
      <c r="AI51" s="177" t="str">
        <f t="shared" si="13"/>
        <v/>
      </c>
      <c r="AJ51" s="178" t="str">
        <f t="shared" si="14"/>
        <v/>
      </c>
      <c r="AK51" s="174" t="str">
        <f t="shared" si="26"/>
        <v/>
      </c>
      <c r="AL51" s="175" t="str">
        <f t="shared" si="27"/>
        <v/>
      </c>
      <c r="AM51" s="176">
        <f t="shared" si="28"/>
        <v>0</v>
      </c>
      <c r="AN51" s="156" t="str">
        <f t="shared" si="29"/>
        <v/>
      </c>
      <c r="AO51" s="157" t="str">
        <f t="shared" si="30"/>
        <v/>
      </c>
      <c r="AP51" s="145"/>
      <c r="AQ51" s="175" t="str">
        <f t="shared" si="31"/>
        <v/>
      </c>
      <c r="AR51" s="214" t="str">
        <f t="shared" si="32"/>
        <v/>
      </c>
      <c r="AS51" s="214" t="str">
        <f t="shared" si="33"/>
        <v/>
      </c>
      <c r="AT51" s="214" t="str">
        <f t="shared" si="34"/>
        <v/>
      </c>
      <c r="AU51" s="166"/>
      <c r="AV51" s="175" t="str">
        <f t="shared" si="35"/>
        <v/>
      </c>
      <c r="AW51" s="176">
        <f t="shared" si="15"/>
        <v>0</v>
      </c>
      <c r="AX51" s="166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10"/>
      <c r="D52" s="145"/>
      <c r="E52" s="182"/>
      <c r="F52" s="166"/>
      <c r="G52" s="180"/>
      <c r="H52" s="179"/>
      <c r="I52" s="179"/>
      <c r="J52" s="179"/>
      <c r="K52" s="179"/>
      <c r="L52" s="181"/>
      <c r="M52" s="169">
        <f t="shared" si="17"/>
        <v>0</v>
      </c>
      <c r="N52" s="170" t="str">
        <f t="shared" si="18"/>
        <v/>
      </c>
      <c r="O52" s="170" t="str">
        <f t="shared" si="0"/>
        <v/>
      </c>
      <c r="P52" s="170" t="str">
        <f t="shared" si="1"/>
        <v/>
      </c>
      <c r="Q52" s="170">
        <f t="shared" si="19"/>
        <v>0</v>
      </c>
      <c r="R52" s="109" t="str">
        <f t="shared" si="2"/>
        <v/>
      </c>
      <c r="S52" s="109" t="str">
        <f t="shared" si="3"/>
        <v/>
      </c>
      <c r="T52" s="109" t="str">
        <f t="shared" si="4"/>
        <v/>
      </c>
      <c r="U52" s="109" t="str">
        <f t="shared" si="20"/>
        <v/>
      </c>
      <c r="V52" s="109" t="str">
        <f t="shared" si="5"/>
        <v/>
      </c>
      <c r="W52" s="109" t="str">
        <f t="shared" si="6"/>
        <v/>
      </c>
      <c r="X52" s="109">
        <f t="shared" si="7"/>
        <v>0</v>
      </c>
      <c r="Y52" s="171" t="b">
        <f t="shared" si="8"/>
        <v>0</v>
      </c>
      <c r="Z52" s="171" t="b">
        <f t="shared" si="9"/>
        <v>0</v>
      </c>
      <c r="AA52" s="171" t="b">
        <f t="shared" si="10"/>
        <v>0</v>
      </c>
      <c r="AB52" s="171" t="b">
        <f t="shared" si="11"/>
        <v>0</v>
      </c>
      <c r="AC52" s="171" t="b">
        <f t="shared" si="12"/>
        <v>0</v>
      </c>
      <c r="AD52" s="171" t="b">
        <f t="shared" si="21"/>
        <v>0</v>
      </c>
      <c r="AE52" s="171" t="b">
        <f t="shared" si="22"/>
        <v>0</v>
      </c>
      <c r="AF52" s="171" t="b">
        <f t="shared" si="23"/>
        <v>0</v>
      </c>
      <c r="AG52" s="171" t="b">
        <f t="shared" si="24"/>
        <v>0</v>
      </c>
      <c r="AH52" s="171" t="b">
        <f t="shared" si="25"/>
        <v>0</v>
      </c>
      <c r="AI52" s="177" t="str">
        <f t="shared" si="13"/>
        <v/>
      </c>
      <c r="AJ52" s="178" t="str">
        <f t="shared" si="14"/>
        <v/>
      </c>
      <c r="AK52" s="174" t="str">
        <f t="shared" si="26"/>
        <v/>
      </c>
      <c r="AL52" s="175" t="str">
        <f t="shared" si="27"/>
        <v/>
      </c>
      <c r="AM52" s="176">
        <f t="shared" si="28"/>
        <v>0</v>
      </c>
      <c r="AN52" s="156" t="str">
        <f t="shared" si="29"/>
        <v/>
      </c>
      <c r="AO52" s="157" t="str">
        <f t="shared" si="30"/>
        <v/>
      </c>
      <c r="AP52" s="145"/>
      <c r="AQ52" s="175" t="str">
        <f t="shared" si="31"/>
        <v/>
      </c>
      <c r="AR52" s="214" t="str">
        <f t="shared" si="32"/>
        <v/>
      </c>
      <c r="AS52" s="214" t="str">
        <f t="shared" si="33"/>
        <v/>
      </c>
      <c r="AT52" s="214" t="str">
        <f t="shared" si="34"/>
        <v/>
      </c>
      <c r="AU52" s="166"/>
      <c r="AV52" s="175" t="str">
        <f t="shared" si="35"/>
        <v/>
      </c>
      <c r="AW52" s="176">
        <f t="shared" si="15"/>
        <v>0</v>
      </c>
      <c r="AX52" s="166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4"/>
      <c r="D53" s="183"/>
      <c r="E53" s="184"/>
      <c r="F53" s="166"/>
      <c r="G53" s="180"/>
      <c r="H53" s="179"/>
      <c r="I53" s="179"/>
      <c r="J53" s="179"/>
      <c r="K53" s="179"/>
      <c r="L53" s="181"/>
      <c r="M53" s="169">
        <f t="shared" si="17"/>
        <v>0</v>
      </c>
      <c r="N53" s="170" t="str">
        <f t="shared" si="18"/>
        <v/>
      </c>
      <c r="O53" s="170" t="str">
        <f t="shared" si="0"/>
        <v/>
      </c>
      <c r="P53" s="170" t="str">
        <f t="shared" si="1"/>
        <v/>
      </c>
      <c r="Q53" s="170">
        <f t="shared" si="19"/>
        <v>0</v>
      </c>
      <c r="R53" s="109" t="str">
        <f t="shared" si="2"/>
        <v/>
      </c>
      <c r="S53" s="109" t="str">
        <f t="shared" si="3"/>
        <v/>
      </c>
      <c r="T53" s="109" t="str">
        <f t="shared" si="4"/>
        <v/>
      </c>
      <c r="U53" s="109" t="str">
        <f t="shared" si="20"/>
        <v/>
      </c>
      <c r="V53" s="109" t="str">
        <f t="shared" si="5"/>
        <v/>
      </c>
      <c r="W53" s="109" t="str">
        <f t="shared" si="6"/>
        <v/>
      </c>
      <c r="X53" s="109">
        <f t="shared" si="7"/>
        <v>0</v>
      </c>
      <c r="Y53" s="171" t="b">
        <f t="shared" si="8"/>
        <v>0</v>
      </c>
      <c r="Z53" s="171" t="b">
        <f t="shared" si="9"/>
        <v>0</v>
      </c>
      <c r="AA53" s="171" t="b">
        <f t="shared" si="10"/>
        <v>0</v>
      </c>
      <c r="AB53" s="171" t="b">
        <f t="shared" si="11"/>
        <v>0</v>
      </c>
      <c r="AC53" s="171" t="b">
        <f t="shared" si="12"/>
        <v>0</v>
      </c>
      <c r="AD53" s="171" t="b">
        <f t="shared" si="21"/>
        <v>0</v>
      </c>
      <c r="AE53" s="171" t="b">
        <f t="shared" si="22"/>
        <v>0</v>
      </c>
      <c r="AF53" s="171" t="b">
        <f t="shared" si="23"/>
        <v>0</v>
      </c>
      <c r="AG53" s="171" t="b">
        <f t="shared" si="24"/>
        <v>0</v>
      </c>
      <c r="AH53" s="171" t="b">
        <f t="shared" si="25"/>
        <v>0</v>
      </c>
      <c r="AI53" s="185" t="str">
        <f t="shared" si="13"/>
        <v/>
      </c>
      <c r="AJ53" s="186" t="str">
        <f t="shared" si="14"/>
        <v/>
      </c>
      <c r="AK53" s="174" t="str">
        <f t="shared" si="26"/>
        <v/>
      </c>
      <c r="AL53" s="175" t="str">
        <f t="shared" si="27"/>
        <v/>
      </c>
      <c r="AM53" s="176">
        <f t="shared" si="28"/>
        <v>0</v>
      </c>
      <c r="AN53" s="156" t="str">
        <f t="shared" si="29"/>
        <v/>
      </c>
      <c r="AO53" s="157" t="str">
        <f t="shared" si="30"/>
        <v/>
      </c>
      <c r="AP53" s="145"/>
      <c r="AQ53" s="175" t="str">
        <f t="shared" si="31"/>
        <v/>
      </c>
      <c r="AR53" s="214" t="str">
        <f t="shared" si="32"/>
        <v/>
      </c>
      <c r="AS53" s="214" t="str">
        <f t="shared" si="33"/>
        <v/>
      </c>
      <c r="AT53" s="214" t="str">
        <f t="shared" si="34"/>
        <v/>
      </c>
      <c r="AU53" s="166"/>
      <c r="AV53" s="175" t="str">
        <f t="shared" si="35"/>
        <v/>
      </c>
      <c r="AW53" s="176">
        <f t="shared" si="15"/>
        <v>0</v>
      </c>
      <c r="AX53" s="166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20</v>
      </c>
      <c r="C54" s="221" t="s">
        <v>47</v>
      </c>
      <c r="D54" s="221"/>
      <c r="E54" s="221"/>
      <c r="F54" s="221"/>
      <c r="G54" s="187" t="str">
        <f t="shared" ref="G54:L54" si="37">IF(R56=0,"",IF(R56&gt;0,R55))</f>
        <v/>
      </c>
      <c r="H54" s="188">
        <f t="shared" si="37"/>
        <v>0.75</v>
      </c>
      <c r="I54" s="188">
        <f t="shared" si="37"/>
        <v>0.7</v>
      </c>
      <c r="J54" s="188">
        <f t="shared" si="37"/>
        <v>0.7</v>
      </c>
      <c r="K54" s="188">
        <f t="shared" si="37"/>
        <v>1</v>
      </c>
      <c r="L54" s="188">
        <f t="shared" si="37"/>
        <v>0.8</v>
      </c>
      <c r="M54" s="188"/>
      <c r="N54" s="188"/>
      <c r="O54" s="188"/>
      <c r="P54" s="188"/>
      <c r="Q54" s="188"/>
      <c r="R54" s="189">
        <f t="shared" ref="R54:W54" si="38">SUM(R18:R53)</f>
        <v>0</v>
      </c>
      <c r="S54" s="189">
        <f t="shared" si="38"/>
        <v>15</v>
      </c>
      <c r="T54" s="189">
        <f t="shared" si="38"/>
        <v>14</v>
      </c>
      <c r="U54" s="189">
        <f t="shared" si="38"/>
        <v>14</v>
      </c>
      <c r="V54" s="189">
        <f t="shared" si="38"/>
        <v>20</v>
      </c>
      <c r="W54" s="189">
        <f t="shared" si="38"/>
        <v>16</v>
      </c>
      <c r="X54" s="190">
        <f>SUM(AJ18:AJ53)</f>
        <v>15.800000000000002</v>
      </c>
      <c r="Y54" s="190">
        <f t="shared" ref="Y54:AH54" si="39">SUM(Y18:Y53)</f>
        <v>2.2000000000000002</v>
      </c>
      <c r="Z54" s="190">
        <f t="shared" si="39"/>
        <v>7.6</v>
      </c>
      <c r="AA54" s="190">
        <f t="shared" si="39"/>
        <v>2.4</v>
      </c>
      <c r="AB54" s="190">
        <f t="shared" si="39"/>
        <v>3.5999999999999996</v>
      </c>
      <c r="AC54" s="190">
        <f t="shared" si="39"/>
        <v>0</v>
      </c>
      <c r="AD54" s="190">
        <f t="shared" si="39"/>
        <v>0</v>
      </c>
      <c r="AE54" s="190">
        <f t="shared" si="39"/>
        <v>0</v>
      </c>
      <c r="AF54" s="190">
        <f t="shared" si="39"/>
        <v>0</v>
      </c>
      <c r="AG54" s="190">
        <f t="shared" si="39"/>
        <v>0</v>
      </c>
      <c r="AH54" s="190">
        <f t="shared" si="39"/>
        <v>0</v>
      </c>
      <c r="AI54" s="191"/>
      <c r="AJ54" s="192">
        <f>IF(X57=0,"",IF(X57&gt;0,$X$55))</f>
        <v>0.79000000000000015</v>
      </c>
      <c r="AK54" s="192" t="str">
        <f>IF(Y57=0,"",IF(Y57&gt;0,$X$55))</f>
        <v/>
      </c>
      <c r="AL54" s="193"/>
      <c r="AM54" s="193"/>
      <c r="AN54" s="194">
        <f>IF(B54=0,"",IF(B54&gt;0,AN55/B54))</f>
        <v>0</v>
      </c>
      <c r="AO54" s="194">
        <f>IF(B54=0,"",IF(B54&gt;0,AO55/B54))</f>
        <v>0</v>
      </c>
      <c r="AP54" s="195">
        <f>IF(B54=0,"",IF(B54&gt;0,AP56/B54))</f>
        <v>1</v>
      </c>
      <c r="AQ54" s="196"/>
      <c r="AR54" s="28" t="s">
        <v>118</v>
      </c>
      <c r="AS54" s="28" t="s">
        <v>118</v>
      </c>
      <c r="AT54" s="28" t="s">
        <v>119</v>
      </c>
      <c r="AU54" s="197" t="str">
        <f>IF(AW54=0,"",IF(AW54&gt;0,AW54/AU55))</f>
        <v/>
      </c>
      <c r="AV54" s="196"/>
      <c r="AW54" s="196">
        <f>SUM(AW18:AW53)</f>
        <v>0</v>
      </c>
      <c r="AX54" s="197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9"/>
      <c r="D55" s="198">
        <f>COUNTA(D18:D53)</f>
        <v>0</v>
      </c>
      <c r="E55" s="198">
        <f>COUNTA(E18:E53)</f>
        <v>0</v>
      </c>
      <c r="F55" s="109"/>
      <c r="G55" s="228" t="s">
        <v>85</v>
      </c>
      <c r="H55" s="222"/>
      <c r="I55" s="228" t="s">
        <v>31</v>
      </c>
      <c r="J55" s="222"/>
      <c r="K55" s="222" t="s">
        <v>32</v>
      </c>
      <c r="L55" s="222"/>
      <c r="M55" s="109"/>
      <c r="N55" s="109"/>
      <c r="O55" s="109"/>
      <c r="P55" s="109"/>
      <c r="Q55" s="109"/>
      <c r="R55" s="199" t="e">
        <f t="shared" ref="R55:W55" si="40">R54/R56</f>
        <v>#DIV/0!</v>
      </c>
      <c r="S55" s="199">
        <f t="shared" si="40"/>
        <v>0.75</v>
      </c>
      <c r="T55" s="199">
        <f t="shared" si="40"/>
        <v>0.7</v>
      </c>
      <c r="U55" s="199">
        <f t="shared" si="40"/>
        <v>0.7</v>
      </c>
      <c r="V55" s="199">
        <f t="shared" si="40"/>
        <v>1</v>
      </c>
      <c r="W55" s="199">
        <f t="shared" si="40"/>
        <v>0.8</v>
      </c>
      <c r="X55" s="199">
        <f>X54/X57</f>
        <v>0.79000000000000015</v>
      </c>
      <c r="Y55" s="171">
        <f>Y54/10</f>
        <v>0.22000000000000003</v>
      </c>
      <c r="Z55" s="171">
        <f t="shared" ref="Z55:AH55" si="41">Z54/10</f>
        <v>0.76</v>
      </c>
      <c r="AA55" s="171">
        <f t="shared" si="41"/>
        <v>0.24</v>
      </c>
      <c r="AB55" s="171">
        <f t="shared" si="41"/>
        <v>0.36</v>
      </c>
      <c r="AC55" s="171">
        <f t="shared" si="41"/>
        <v>0</v>
      </c>
      <c r="AD55" s="171">
        <f t="shared" si="41"/>
        <v>0</v>
      </c>
      <c r="AE55" s="171">
        <f t="shared" si="41"/>
        <v>0</v>
      </c>
      <c r="AF55" s="171">
        <f t="shared" si="41"/>
        <v>0</v>
      </c>
      <c r="AG55" s="171">
        <f t="shared" si="41"/>
        <v>0</v>
      </c>
      <c r="AH55" s="171">
        <f t="shared" si="41"/>
        <v>0</v>
      </c>
      <c r="AI55" s="171"/>
      <c r="AJ55" s="113"/>
      <c r="AK55" s="113"/>
      <c r="AL55" s="113"/>
      <c r="AM55" s="113"/>
      <c r="AN55" s="200">
        <f>COUNTIF(AN18:AN53,1)</f>
        <v>0</v>
      </c>
      <c r="AO55" s="200">
        <f>SUM(AO18:AO52)</f>
        <v>0</v>
      </c>
      <c r="AP55" s="198">
        <f>COUNTA(AP18:AP53)</f>
        <v>0</v>
      </c>
      <c r="AQ55" s="113"/>
      <c r="AR55" s="134">
        <f>IF($C$2&lt;6,"",IF($C$2&gt;=6,(AR58+AR59)/AR57))</f>
        <v>0.9</v>
      </c>
      <c r="AS55" s="134">
        <f>IF($C$2&lt;6,"",IF($C$2&gt;=6,(AS58+AS59)/AS57))</f>
        <v>0.95</v>
      </c>
      <c r="AT55" s="134">
        <f>IF($C$2&lt;6,"",IF($C$2&gt;=6,(AT58+AT59)/AT57))</f>
        <v>0.85</v>
      </c>
      <c r="AU55" s="198">
        <f>COUNTA(AU18:AU53)</f>
        <v>0</v>
      </c>
      <c r="AV55" s="198"/>
      <c r="AW55" s="198"/>
      <c r="AX55" s="198">
        <f>COUNTA(AX18:AX53)</f>
        <v>0</v>
      </c>
      <c r="AY55" s="3"/>
      <c r="AZ55" s="3"/>
    </row>
    <row r="56" spans="1:52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20</v>
      </c>
      <c r="T56" s="3">
        <f t="shared" si="42"/>
        <v>20</v>
      </c>
      <c r="U56" s="3">
        <f t="shared" si="42"/>
        <v>20</v>
      </c>
      <c r="V56" s="3">
        <f t="shared" si="42"/>
        <v>20</v>
      </c>
      <c r="W56" s="3">
        <f t="shared" si="42"/>
        <v>20</v>
      </c>
      <c r="X56" s="3">
        <f>COUNTIF(AJ18:AJ53,"")</f>
        <v>16</v>
      </c>
      <c r="Y56" s="10">
        <f>Y54/C68*C70</f>
        <v>0.11</v>
      </c>
      <c r="Z56" s="10">
        <f>Z54/D68*D70</f>
        <v>0.38</v>
      </c>
      <c r="AA56" s="10">
        <f>AA54/E68*E70</f>
        <v>0.11999999999999998</v>
      </c>
      <c r="AB56" s="10">
        <f>AB54/F68*F70</f>
        <v>0.18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20</v>
      </c>
      <c r="AQ56" s="3"/>
      <c r="AR56" s="134">
        <f>IF($C$2&lt;6,"",IF($C$2&gt;=6,(AR59/AR57)))</f>
        <v>0.5</v>
      </c>
      <c r="AS56" s="134">
        <f>IF($C$2&lt;6,"",IF($C$2&gt;=6,(AS59/AS57)))</f>
        <v>0.6</v>
      </c>
      <c r="AT56" s="134">
        <f>IF($C$2&lt;6,"",IF($C$2&gt;=6,(AT59/AT57)))</f>
        <v>0.6</v>
      </c>
      <c r="AU56" s="2"/>
      <c r="AV56" s="2"/>
      <c r="AW56" s="2"/>
      <c r="AX56" s="2"/>
      <c r="AY56" s="3"/>
      <c r="AZ56" s="3"/>
    </row>
    <row r="57" spans="1:52" ht="20" thickBot="1" x14ac:dyDescent="0.65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20</v>
      </c>
      <c r="AD57" s="3"/>
      <c r="AN57" s="3"/>
      <c r="AO57" s="3"/>
      <c r="AP57" s="2"/>
      <c r="AQ57" s="3"/>
      <c r="AR57" s="78">
        <f t="shared" ref="AR57:AS57" si="43">COUNTIF(AR18:AR53,"&gt;""")</f>
        <v>20</v>
      </c>
      <c r="AS57" s="78">
        <f t="shared" si="43"/>
        <v>20</v>
      </c>
      <c r="AT57" s="78">
        <f>COUNTIF(AT18:AT53,"&gt;""")</f>
        <v>20</v>
      </c>
      <c r="AU57" s="2"/>
      <c r="AV57" s="2"/>
      <c r="AW57" s="2"/>
      <c r="AX57" s="2"/>
      <c r="AY57" s="3"/>
      <c r="AZ57" s="3"/>
    </row>
    <row r="58" spans="1:52" ht="20" thickBot="1" x14ac:dyDescent="0.65">
      <c r="B58" s="55" t="s">
        <v>69</v>
      </c>
      <c r="C58" s="217">
        <f>C3</f>
        <v>45692</v>
      </c>
      <c r="D58" s="218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8">
        <f>COUNTIF(AR18:AR53,"1F")</f>
        <v>8</v>
      </c>
      <c r="AS58" s="108">
        <f t="shared" ref="AS58:AT58" si="44">COUNTIF(AS18:AS53,"1F")</f>
        <v>7</v>
      </c>
      <c r="AT58" s="108">
        <f t="shared" si="44"/>
        <v>5</v>
      </c>
      <c r="AU58" s="2"/>
      <c r="AV58" s="2"/>
      <c r="AW58" s="2"/>
      <c r="AX58" s="2"/>
      <c r="AY58" s="3"/>
      <c r="AZ58" s="3"/>
    </row>
    <row r="59" spans="1:52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8">
        <f>COUNTIF(AR18:AR53,"2F")</f>
        <v>10</v>
      </c>
      <c r="AS59" s="108">
        <f t="shared" ref="AS59" si="45">COUNTIF(AS18:AS53,"2F")</f>
        <v>12</v>
      </c>
      <c r="AT59" s="108">
        <f>COUNTIF(AT18:AT53,"1S")</f>
        <v>12</v>
      </c>
      <c r="AU59" s="2"/>
      <c r="AV59" s="2"/>
      <c r="AW59" s="2"/>
      <c r="AX59" s="2"/>
      <c r="AY59" s="3"/>
      <c r="AZ59" s="3"/>
    </row>
    <row r="60" spans="1:52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0.75</v>
      </c>
      <c r="E63" s="10">
        <f t="shared" si="46"/>
        <v>0.7</v>
      </c>
      <c r="F63" s="10">
        <f t="shared" si="46"/>
        <v>0.7</v>
      </c>
      <c r="G63" s="10">
        <f t="shared" si="46"/>
        <v>1</v>
      </c>
      <c r="H63" s="10">
        <f t="shared" si="46"/>
        <v>0.8</v>
      </c>
      <c r="I63" s="10">
        <f>$AJ$54</f>
        <v>0.79000000000000015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10</v>
      </c>
      <c r="E68" s="4">
        <f>COUNTIF($C$18:$C$53,"C")</f>
        <v>3</v>
      </c>
      <c r="F68" s="4">
        <f>COUNTIF($C$18:$C$53,"D")</f>
        <v>4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0.15</v>
      </c>
      <c r="D70" s="10">
        <f>D68/$B$54</f>
        <v>0.5</v>
      </c>
      <c r="E70" s="10">
        <f>E68/$B$54</f>
        <v>0.15</v>
      </c>
      <c r="F70" s="10">
        <f>F68/$B$54</f>
        <v>0.2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0.11</v>
      </c>
      <c r="D71" s="10">
        <f>Z56</f>
        <v>0.38</v>
      </c>
      <c r="E71" s="10">
        <f>AA56</f>
        <v>0.11999999999999998</v>
      </c>
      <c r="F71" s="10">
        <f>AB56</f>
        <v>0.18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0.15</v>
      </c>
      <c r="D74" s="10">
        <f>IF($D$7="ja",D70,IF($D7="nee",D72))</f>
        <v>0.5</v>
      </c>
      <c r="E74" s="10">
        <f>IF($D$7="ja",E70,IF($D7="nee",E72))</f>
        <v>0.15</v>
      </c>
      <c r="F74" s="10">
        <f>IF($D$7="ja",F70,IF($D7="nee",F72))</f>
        <v>0.2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0.11</v>
      </c>
      <c r="D75" s="10">
        <f>IF($D$7="ja",D71,IF($D$7="nee",D73))</f>
        <v>0.38</v>
      </c>
      <c r="E75" s="10">
        <f>IF($D$7="ja",E71,IF($D$7="nee",E73))</f>
        <v>0.11999999999999998</v>
      </c>
      <c r="F75" s="10">
        <f>IF($D$7="ja",F71,IF($D$7="nee",F73))</f>
        <v>0.18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tabSelected="1" zoomScale="80" zoomScaleNormal="80" workbookViewId="0">
      <selection activeCell="Z35" sqref="Z35"/>
    </sheetView>
  </sheetViews>
  <sheetFormatPr defaultRowHeight="12.5" x14ac:dyDescent="0.25"/>
  <cols>
    <col min="1" max="1" width="3.7265625" customWidth="1"/>
    <col min="2" max="2" width="8.1796875" style="109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2.54296875" style="4" customWidth="1"/>
    <col min="23" max="28" width="9.1796875" style="4" customWidth="1"/>
    <col min="29" max="29" width="9.54296875" customWidth="1"/>
  </cols>
  <sheetData>
    <row r="1" spans="2:28" x14ac:dyDescent="0.25">
      <c r="H1" s="76"/>
      <c r="I1" s="76"/>
      <c r="J1" s="76"/>
      <c r="K1" s="76"/>
      <c r="L1" s="76"/>
    </row>
    <row r="2" spans="2:28" ht="22" thickBot="1" x14ac:dyDescent="0.65">
      <c r="B2" s="141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8" ht="16" thickBot="1" x14ac:dyDescent="0.4">
      <c r="B3" s="246" t="s">
        <v>86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8"/>
      <c r="S3" s="105"/>
    </row>
    <row r="4" spans="2:28" ht="13" x14ac:dyDescent="0.3">
      <c r="B4" s="13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" x14ac:dyDescent="0.3">
      <c r="B5" s="226" t="s">
        <v>28</v>
      </c>
      <c r="C5" s="227"/>
      <c r="D5" s="227"/>
      <c r="E5" s="249" t="s">
        <v>75</v>
      </c>
      <c r="F5" s="250"/>
      <c r="G5" s="3"/>
      <c r="H5" s="280" t="s">
        <v>87</v>
      </c>
      <c r="I5" s="280"/>
      <c r="J5" s="280"/>
      <c r="K5" s="279">
        <v>0.75</v>
      </c>
    </row>
    <row r="6" spans="2:28" ht="13" x14ac:dyDescent="0.3">
      <c r="B6" s="226" t="s">
        <v>27</v>
      </c>
      <c r="C6" s="227"/>
      <c r="D6" s="227"/>
      <c r="E6" s="251" t="str">
        <f>IF(E5="ja","nee",IF(E5="nee","ja",IF(E5="","")))</f>
        <v>nee</v>
      </c>
      <c r="F6" s="252"/>
      <c r="H6" s="280"/>
      <c r="I6" s="280"/>
      <c r="J6" s="280"/>
      <c r="K6" s="279"/>
    </row>
    <row r="7" spans="2:28" ht="13" thickBot="1" x14ac:dyDescent="0.3">
      <c r="B7" s="142"/>
      <c r="C7" s="15"/>
      <c r="D7" s="16"/>
    </row>
    <row r="8" spans="2:28" ht="13" thickTop="1" x14ac:dyDescent="0.25">
      <c r="B8" s="219" t="s">
        <v>68</v>
      </c>
      <c r="C8" s="268"/>
      <c r="D8" s="269"/>
      <c r="E8" s="281"/>
      <c r="F8" s="219" t="s">
        <v>85</v>
      </c>
      <c r="G8" s="220"/>
      <c r="H8" s="219" t="s">
        <v>31</v>
      </c>
      <c r="I8" s="220"/>
      <c r="J8" s="222" t="s">
        <v>32</v>
      </c>
      <c r="K8" s="229"/>
      <c r="L8" s="118"/>
      <c r="M8" s="136"/>
      <c r="O8" s="219" t="s">
        <v>68</v>
      </c>
      <c r="P8" s="268"/>
      <c r="Q8" s="268"/>
      <c r="R8" s="269"/>
      <c r="S8" s="40"/>
      <c r="W8" s="241" t="s">
        <v>113</v>
      </c>
      <c r="X8" s="242"/>
      <c r="Y8" s="242"/>
      <c r="Z8" s="242"/>
      <c r="AA8" s="242"/>
      <c r="AB8" s="243"/>
    </row>
    <row r="9" spans="2:28" ht="17.149999999999999" customHeight="1" x14ac:dyDescent="0.25">
      <c r="B9" s="138" t="s">
        <v>0</v>
      </c>
      <c r="C9" s="270" t="s">
        <v>88</v>
      </c>
      <c r="D9" s="138" t="s">
        <v>83</v>
      </c>
      <c r="E9" s="282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6" t="s">
        <v>60</v>
      </c>
      <c r="L9" s="100"/>
      <c r="M9" s="121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44" t="s">
        <v>57</v>
      </c>
      <c r="X9" s="244"/>
      <c r="Y9" s="244" t="s">
        <v>58</v>
      </c>
      <c r="Z9" s="244"/>
      <c r="AA9" s="244" t="s">
        <v>114</v>
      </c>
      <c r="AB9" s="244"/>
    </row>
    <row r="10" spans="2:28" x14ac:dyDescent="0.25">
      <c r="B10" s="27"/>
      <c r="C10" s="271"/>
      <c r="D10" s="147" t="s">
        <v>84</v>
      </c>
      <c r="E10" s="282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8" t="s">
        <v>14</v>
      </c>
      <c r="L10" s="100"/>
      <c r="M10" s="122" t="s">
        <v>33</v>
      </c>
      <c r="N10" s="99"/>
      <c r="O10" s="39"/>
      <c r="P10" s="115"/>
      <c r="Q10" s="39" t="s">
        <v>38</v>
      </c>
      <c r="R10" s="24" t="s">
        <v>43</v>
      </c>
      <c r="S10" s="20"/>
      <c r="T10" s="8"/>
      <c r="U10" s="8"/>
      <c r="V10" s="45"/>
      <c r="W10" s="245" t="s">
        <v>12</v>
      </c>
      <c r="X10" s="245"/>
      <c r="Y10" s="245"/>
      <c r="Z10" s="245"/>
      <c r="AA10" s="245"/>
      <c r="AB10" s="245"/>
    </row>
    <row r="11" spans="2:28" s="13" customFormat="1" x14ac:dyDescent="0.25">
      <c r="B11" s="28"/>
      <c r="C11" s="272"/>
      <c r="D11" s="28"/>
      <c r="E11" s="282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9" t="s">
        <v>30</v>
      </c>
      <c r="L11" s="100"/>
      <c r="M11" s="123" t="s">
        <v>34</v>
      </c>
      <c r="N11" s="99"/>
      <c r="O11" s="18" t="s">
        <v>40</v>
      </c>
      <c r="P11" s="116"/>
      <c r="Q11" s="18" t="s">
        <v>41</v>
      </c>
      <c r="R11" s="25" t="s">
        <v>44</v>
      </c>
      <c r="S11" s="20"/>
      <c r="T11" s="7"/>
      <c r="U11" s="7"/>
      <c r="V11" s="46"/>
      <c r="W11" s="211" t="s">
        <v>115</v>
      </c>
      <c r="X11" s="211" t="s">
        <v>116</v>
      </c>
      <c r="Y11" s="211" t="s">
        <v>115</v>
      </c>
      <c r="Z11" s="211" t="s">
        <v>116</v>
      </c>
      <c r="AA11" s="211" t="s">
        <v>115</v>
      </c>
      <c r="AB11" s="211" t="s">
        <v>161</v>
      </c>
    </row>
    <row r="12" spans="2:28" s="13" customFormat="1" ht="12.5" hidden="1" customHeight="1" x14ac:dyDescent="0.25">
      <c r="B12" s="64" t="s">
        <v>76</v>
      </c>
      <c r="C12" s="137"/>
      <c r="D12" s="94" t="s">
        <v>15</v>
      </c>
      <c r="E12" s="113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2" t="s">
        <v>19</v>
      </c>
      <c r="N12" s="99"/>
      <c r="O12" s="56" t="s">
        <v>18</v>
      </c>
      <c r="P12" s="113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5" hidden="1" customHeight="1" x14ac:dyDescent="0.25">
      <c r="B13" s="64" t="s">
        <v>18</v>
      </c>
      <c r="C13" s="137"/>
      <c r="D13" s="94"/>
      <c r="E13" s="113"/>
      <c r="F13" s="92"/>
      <c r="G13" s="63"/>
      <c r="H13" s="64"/>
      <c r="I13" s="64"/>
      <c r="J13" s="63"/>
      <c r="K13" s="94"/>
      <c r="L13" s="45"/>
      <c r="M13" s="122"/>
      <c r="N13" s="99"/>
      <c r="O13" s="56"/>
      <c r="P13" s="113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5" hidden="1" customHeight="1" x14ac:dyDescent="0.25">
      <c r="B14" s="64" t="s">
        <v>77</v>
      </c>
      <c r="C14" s="137"/>
      <c r="D14" s="94"/>
      <c r="E14" s="113"/>
      <c r="F14" s="92"/>
      <c r="G14" s="63"/>
      <c r="H14" s="64"/>
      <c r="I14" s="64"/>
      <c r="J14" s="63"/>
      <c r="K14" s="94"/>
      <c r="L14" s="45"/>
      <c r="M14" s="122"/>
      <c r="N14" s="99"/>
      <c r="O14" s="56"/>
      <c r="P14" s="113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5" hidden="1" customHeight="1" x14ac:dyDescent="0.25">
      <c r="B15" s="64" t="s">
        <v>78</v>
      </c>
      <c r="C15" s="137"/>
      <c r="D15" s="94"/>
      <c r="E15" s="113"/>
      <c r="F15" s="92"/>
      <c r="G15" s="63"/>
      <c r="H15" s="64"/>
      <c r="I15" s="64"/>
      <c r="J15" s="63"/>
      <c r="K15" s="94"/>
      <c r="L15" s="45"/>
      <c r="M15" s="122"/>
      <c r="N15" s="99"/>
      <c r="O15" s="56"/>
      <c r="P15" s="113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3">
        <f>'groep 3'!$C$2</f>
        <v>3</v>
      </c>
      <c r="C16" s="143">
        <f>'groep 3'!$D$2</f>
        <v>0</v>
      </c>
      <c r="D16" s="135">
        <f>'groep 3'!$B$54</f>
        <v>20</v>
      </c>
      <c r="E16" s="287"/>
      <c r="F16" s="150">
        <f>'groep 3'!G54</f>
        <v>0.75</v>
      </c>
      <c r="G16" s="150" t="str">
        <f>'groep 3'!H54</f>
        <v/>
      </c>
      <c r="H16" s="150" t="str">
        <f>'groep 3'!I54</f>
        <v/>
      </c>
      <c r="I16" s="150" t="str">
        <f>'groep 3'!J54</f>
        <v/>
      </c>
      <c r="J16" s="150" t="str">
        <f>'groep 3'!K54</f>
        <v/>
      </c>
      <c r="K16" s="150">
        <f>'groep 3'!L54</f>
        <v>1</v>
      </c>
      <c r="L16" s="102"/>
      <c r="M16" s="124">
        <f>'groep 3'!$AJ$54</f>
        <v>0.875</v>
      </c>
      <c r="N16" s="119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>
        <f>'groep 3'!$AP$54</f>
        <v>1</v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2" t="str">
        <f>'groep 3'!$AR$55</f>
        <v/>
      </c>
      <c r="X16" s="212" t="str">
        <f>'groep 3'!$AR$56</f>
        <v/>
      </c>
      <c r="Y16" s="212" t="str">
        <f>'groep 3'!$AS$55</f>
        <v/>
      </c>
      <c r="Z16" s="212" t="str">
        <f>'groep 3'!$AS$56</f>
        <v/>
      </c>
      <c r="AA16" s="212" t="str">
        <f>'groep 3'!$AT$55</f>
        <v/>
      </c>
      <c r="AB16" s="212" t="str">
        <f>'groep 3'!$AT$56</f>
        <v/>
      </c>
    </row>
    <row r="17" spans="1:28" ht="15" customHeight="1" x14ac:dyDescent="0.25">
      <c r="B17" s="143"/>
      <c r="C17" s="79"/>
      <c r="D17" s="66"/>
      <c r="E17" s="287"/>
      <c r="F17" s="135"/>
      <c r="G17" s="135"/>
      <c r="H17" s="135"/>
      <c r="I17" s="135"/>
      <c r="J17" s="135"/>
      <c r="K17" s="135"/>
      <c r="L17" s="101"/>
      <c r="M17" s="125"/>
      <c r="N17" s="119"/>
      <c r="O17" s="96"/>
      <c r="P17" s="40"/>
      <c r="Q17" s="96" t="str">
        <f>IF(E17="","",IF(E17="X",M17))</f>
        <v/>
      </c>
      <c r="R17" s="120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4">
        <f>'groep 4'!$C$2</f>
        <v>4</v>
      </c>
      <c r="C18" s="144">
        <f>'groep 4'!$D$2</f>
        <v>0</v>
      </c>
      <c r="D18" s="66">
        <f>'groep 4'!$B$54</f>
        <v>20</v>
      </c>
      <c r="E18" s="287"/>
      <c r="F18" s="150">
        <f>'groep 4'!G54</f>
        <v>0.9</v>
      </c>
      <c r="G18" s="150" t="str">
        <f>'groep 4'!H54</f>
        <v/>
      </c>
      <c r="H18" s="150">
        <f>'groep 4'!I54</f>
        <v>0.75</v>
      </c>
      <c r="I18" s="150" t="str">
        <f>'groep 4'!J54</f>
        <v/>
      </c>
      <c r="J18" s="150">
        <f>'groep 4'!K54</f>
        <v>0.9</v>
      </c>
      <c r="K18" s="150">
        <f>'groep 4'!L54</f>
        <v>0.8</v>
      </c>
      <c r="L18" s="102"/>
      <c r="M18" s="125">
        <f>'groep 4'!$AJ$54</f>
        <v>0.83750000000000002</v>
      </c>
      <c r="N18" s="119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>
        <f>'groep 4'!$AP$54</f>
        <v>1</v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2" t="str">
        <f>'groep 4'!$AR$55</f>
        <v/>
      </c>
      <c r="X18" s="212" t="str">
        <f>'groep 4'!$AR$56</f>
        <v/>
      </c>
      <c r="Y18" s="212" t="str">
        <f>'groep 4'!$AS$55</f>
        <v/>
      </c>
      <c r="Z18" s="212" t="str">
        <f>'groep 4'!$AS$56</f>
        <v/>
      </c>
      <c r="AA18" s="212" t="str">
        <f>'groep 4'!$AT$55</f>
        <v/>
      </c>
      <c r="AB18" s="212" t="str">
        <f>'groep 4'!$AT$56</f>
        <v/>
      </c>
    </row>
    <row r="19" spans="1:28" ht="15" customHeight="1" x14ac:dyDescent="0.25">
      <c r="B19" s="145"/>
      <c r="C19" s="153"/>
      <c r="D19" s="66"/>
      <c r="E19" s="287"/>
      <c r="F19" s="135"/>
      <c r="G19" s="151"/>
      <c r="H19" s="135"/>
      <c r="I19" s="151"/>
      <c r="J19" s="135"/>
      <c r="K19" s="135"/>
      <c r="L19" s="101"/>
      <c r="M19" s="125"/>
      <c r="N19" s="119"/>
      <c r="O19" s="96"/>
      <c r="P19" s="40"/>
      <c r="Q19" s="96" t="str">
        <f>IF(E19="","",IF(E19="X",M19))</f>
        <v/>
      </c>
      <c r="R19" s="120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4">
        <f>'groep 5'!$C$2</f>
        <v>5</v>
      </c>
      <c r="C20" s="144">
        <f>'groep 5'!$D$2</f>
        <v>0</v>
      </c>
      <c r="D20" s="66">
        <f>'groep 5'!$B$54</f>
        <v>20</v>
      </c>
      <c r="E20" s="287"/>
      <c r="F20" s="150" t="str">
        <f>'groep 5'!G54</f>
        <v/>
      </c>
      <c r="G20" s="152"/>
      <c r="H20" s="150">
        <f>'groep 5'!I54</f>
        <v>0.84210526315789469</v>
      </c>
      <c r="I20" s="152"/>
      <c r="J20" s="150">
        <f>'groep 5'!K54</f>
        <v>0.84210526315789469</v>
      </c>
      <c r="K20" s="150">
        <f>'groep 5'!L54</f>
        <v>0.94736842105263153</v>
      </c>
      <c r="L20" s="102"/>
      <c r="M20" s="125">
        <f>'groep 5'!$AJ$54</f>
        <v>0.82894736842105265</v>
      </c>
      <c r="N20" s="119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2" t="str">
        <f>'groep 5'!$AR$55</f>
        <v/>
      </c>
      <c r="X20" s="212" t="str">
        <f>'groep 5'!$AR$56</f>
        <v/>
      </c>
      <c r="Y20" s="212" t="str">
        <f>'groep 5'!$AS$55</f>
        <v/>
      </c>
      <c r="Z20" s="212" t="str">
        <f>'groep 5'!$AS$56</f>
        <v/>
      </c>
      <c r="AA20" s="212" t="str">
        <f>'groep 5'!$AT$55</f>
        <v/>
      </c>
      <c r="AB20" s="212" t="str">
        <f>'groep 5'!$AT$56</f>
        <v/>
      </c>
    </row>
    <row r="21" spans="1:28" ht="15" customHeight="1" x14ac:dyDescent="0.25">
      <c r="B21" s="145"/>
      <c r="C21" s="153"/>
      <c r="D21" s="66"/>
      <c r="E21" s="287"/>
      <c r="F21" s="135"/>
      <c r="G21" s="151"/>
      <c r="H21" s="135"/>
      <c r="I21" s="151"/>
      <c r="J21" s="135"/>
      <c r="K21" s="135"/>
      <c r="L21" s="101"/>
      <c r="M21" s="125"/>
      <c r="N21" s="119"/>
      <c r="O21" s="96"/>
      <c r="P21" s="40"/>
      <c r="Q21" s="96" t="str">
        <f>IF(E21="","",IF(E21="X",M21))</f>
        <v/>
      </c>
      <c r="R21" s="120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4">
        <f>'groep 6'!$C$2</f>
        <v>6</v>
      </c>
      <c r="C22" s="144">
        <f>'groep 6'!$D$2</f>
        <v>0</v>
      </c>
      <c r="D22" s="66">
        <f>'groep 6'!$B$54</f>
        <v>20</v>
      </c>
      <c r="E22" s="287"/>
      <c r="F22" s="150" t="str">
        <f>'groep 6'!G54</f>
        <v/>
      </c>
      <c r="G22" s="150">
        <f>'groep 6'!H54</f>
        <v>0.65</v>
      </c>
      <c r="H22" s="150">
        <f>'groep 6'!I54</f>
        <v>0.9</v>
      </c>
      <c r="I22" s="150">
        <f>'groep 6'!J54</f>
        <v>0.6</v>
      </c>
      <c r="J22" s="150">
        <f>'groep 6'!K54</f>
        <v>0.85</v>
      </c>
      <c r="K22" s="150">
        <f>'groep 6'!L54</f>
        <v>0.65</v>
      </c>
      <c r="L22" s="102"/>
      <c r="M22" s="125">
        <f>'groep 6'!$AJ$54</f>
        <v>0.73</v>
      </c>
      <c r="N22" s="119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2">
        <f>'groep 6'!$AR$55</f>
        <v>1</v>
      </c>
      <c r="X22" s="212">
        <f>'groep 6'!$AR$56</f>
        <v>0.5</v>
      </c>
      <c r="Y22" s="212">
        <f>'groep 6'!$AS$55</f>
        <v>0.95</v>
      </c>
      <c r="Z22" s="212">
        <f>'groep 6'!$AS$56</f>
        <v>0.65</v>
      </c>
      <c r="AA22" s="212">
        <f>'groep 6'!$AT$55</f>
        <v>0.85</v>
      </c>
      <c r="AB22" s="212">
        <f>'groep 6'!$AT$56</f>
        <v>0.5</v>
      </c>
    </row>
    <row r="23" spans="1:28" ht="15" customHeight="1" x14ac:dyDescent="0.25">
      <c r="B23" s="145"/>
      <c r="C23" s="153"/>
      <c r="D23" s="66"/>
      <c r="E23" s="287"/>
      <c r="F23" s="151"/>
      <c r="G23" s="151"/>
      <c r="H23" s="151"/>
      <c r="I23" s="151"/>
      <c r="J23" s="151"/>
      <c r="K23" s="151"/>
      <c r="L23" s="103"/>
      <c r="M23" s="125"/>
      <c r="N23" s="119"/>
      <c r="O23" s="96"/>
      <c r="P23" s="40" t="s">
        <v>23</v>
      </c>
      <c r="Q23" s="96" t="str">
        <f>IF(E23="","",IF(E23="X",M23))</f>
        <v/>
      </c>
      <c r="R23" s="120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4">
        <f>'groep 7'!$C$2</f>
        <v>7</v>
      </c>
      <c r="C24" s="144">
        <f>'groep 7'!$D$2</f>
        <v>0</v>
      </c>
      <c r="D24" s="66">
        <f>'groep 7'!$B$54</f>
        <v>20</v>
      </c>
      <c r="E24" s="287"/>
      <c r="F24" s="152" t="str">
        <f>'groep 7'!G54</f>
        <v/>
      </c>
      <c r="G24" s="152">
        <f>'groep 7'!H54</f>
        <v>0.7</v>
      </c>
      <c r="H24" s="152">
        <f>'groep 7'!I54</f>
        <v>0.65</v>
      </c>
      <c r="I24" s="152">
        <f>'groep 7'!J54</f>
        <v>0.45</v>
      </c>
      <c r="J24" s="152">
        <f>'groep 7'!K54</f>
        <v>0.75</v>
      </c>
      <c r="K24" s="152">
        <f>'groep 7'!L54</f>
        <v>0.8</v>
      </c>
      <c r="L24" s="104"/>
      <c r="M24" s="125">
        <f>'groep 7'!$AJ$54</f>
        <v>0.67</v>
      </c>
      <c r="N24" s="119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2">
        <f>'groep 7'!$AR$55</f>
        <v>0.85</v>
      </c>
      <c r="X24" s="212">
        <f>'groep 7'!$AR$56</f>
        <v>0.3</v>
      </c>
      <c r="Y24" s="212">
        <f>'groep 7'!$AS$55</f>
        <v>0.85</v>
      </c>
      <c r="Z24" s="212">
        <f>'groep 7'!$AS$56</f>
        <v>0.25</v>
      </c>
      <c r="AA24" s="212">
        <f>'groep 7'!$AT$55</f>
        <v>0.85</v>
      </c>
      <c r="AB24" s="212">
        <f>'groep 7'!$AT$56</f>
        <v>0.45</v>
      </c>
    </row>
    <row r="25" spans="1:28" ht="15" customHeight="1" x14ac:dyDescent="0.25">
      <c r="B25" s="145"/>
      <c r="C25" s="153"/>
      <c r="D25" s="66"/>
      <c r="E25" s="287"/>
      <c r="F25" s="151"/>
      <c r="G25" s="151"/>
      <c r="H25" s="151"/>
      <c r="I25" s="151"/>
      <c r="J25" s="151"/>
      <c r="K25" s="151"/>
      <c r="L25" s="103"/>
      <c r="M25" s="125"/>
      <c r="N25" s="119"/>
      <c r="O25" s="96" t="str">
        <f>'groep 3'!AN63</f>
        <v/>
      </c>
      <c r="P25" s="40"/>
      <c r="Q25" s="96" t="str">
        <f>IF(E25="","",IF(E25="X",M25))</f>
        <v/>
      </c>
      <c r="R25" s="120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4">
        <f>'groep 8'!$C$2</f>
        <v>8</v>
      </c>
      <c r="C26" s="144">
        <f>'groep 8'!$D$2</f>
        <v>0</v>
      </c>
      <c r="D26" s="66">
        <f>'groep 8'!$B$54</f>
        <v>20</v>
      </c>
      <c r="E26" s="287"/>
      <c r="F26" s="152" t="str">
        <f>'groep 8'!G54</f>
        <v/>
      </c>
      <c r="G26" s="152">
        <f>'groep 8'!H54</f>
        <v>0.75</v>
      </c>
      <c r="H26" s="152">
        <f>'groep 8'!I54</f>
        <v>0.7</v>
      </c>
      <c r="I26" s="152">
        <f>'groep 8'!J54</f>
        <v>0.7</v>
      </c>
      <c r="J26" s="152">
        <f>'groep 8'!K54</f>
        <v>1</v>
      </c>
      <c r="K26" s="152">
        <f>'groep 8'!L54</f>
        <v>0.8</v>
      </c>
      <c r="L26" s="104"/>
      <c r="M26" s="125">
        <f>'groep 8'!$AJ$54</f>
        <v>0.79000000000000015</v>
      </c>
      <c r="N26" s="119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2">
        <f>'groep 8'!$AR$55</f>
        <v>0.9</v>
      </c>
      <c r="X26" s="212">
        <f>'groep 8'!$AR$56</f>
        <v>0.5</v>
      </c>
      <c r="Y26" s="212">
        <f>'groep 8'!$AS$55</f>
        <v>0.95</v>
      </c>
      <c r="Z26" s="212">
        <f>'groep 8'!$AS$56</f>
        <v>0.6</v>
      </c>
      <c r="AA26" s="212">
        <f>'groep 8'!$AT$55</f>
        <v>0.85</v>
      </c>
      <c r="AB26" s="212">
        <f>'groep 8'!$AT$56</f>
        <v>0.6</v>
      </c>
    </row>
    <row r="27" spans="1:28" ht="15" customHeight="1" x14ac:dyDescent="0.25">
      <c r="B27" s="145"/>
      <c r="C27" s="140"/>
      <c r="D27" s="9"/>
      <c r="E27" s="287"/>
      <c r="F27" s="151"/>
      <c r="G27" s="151"/>
      <c r="H27" s="151"/>
      <c r="I27" s="151"/>
      <c r="J27" s="151"/>
      <c r="K27" s="151"/>
      <c r="L27" s="103"/>
      <c r="M27" s="126"/>
      <c r="N27" s="119"/>
      <c r="O27" s="117"/>
      <c r="P27" s="40"/>
      <c r="Q27" s="117" t="str">
        <f>IF(E27="","",IF(E27="X",M27))</f>
        <v/>
      </c>
      <c r="R27" s="120"/>
      <c r="S27" s="110" t="e">
        <f>IF(#REF!="","",IF(#REF!="pro",1,IF(#REF!="lwoo",2,IF(#REF!="vmbo-b",3,IF(#REF!="vmbo-k",4,IF(#REF!="vmbo-g",5,IF(#REF!="vmbo-t",6,IF(#REF!="havo",7))))))))</f>
        <v>#REF!</v>
      </c>
      <c r="T27" s="111" t="e">
        <f>IF(#REF!="","",IF(#REF!="pro",1,IF(#REF!="lwoo",2,IF(#REF!="vmbo-b",3,IF(#REF!="vmbo-k",4,IF(#REF!="vmbo-g",5,IF(#REF!="vmbo-t",6,IF(#REF!="havo",7))))))))</f>
        <v>#REF!</v>
      </c>
      <c r="U27" s="112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7"/>
      <c r="C28" s="207"/>
      <c r="D28" s="207"/>
      <c r="E28" s="207"/>
      <c r="F28" s="208">
        <f t="shared" ref="F28:J28" si="0">COUNT(F16:F27)</f>
        <v>2</v>
      </c>
      <c r="G28" s="208">
        <f t="shared" si="0"/>
        <v>3</v>
      </c>
      <c r="H28" s="208">
        <f t="shared" si="0"/>
        <v>5</v>
      </c>
      <c r="I28" s="208">
        <f t="shared" si="0"/>
        <v>3</v>
      </c>
      <c r="J28" s="208">
        <f t="shared" si="0"/>
        <v>5</v>
      </c>
      <c r="K28" s="208">
        <f>COUNT(K16:K27)</f>
        <v>6</v>
      </c>
      <c r="L28" s="114"/>
      <c r="M28" s="209">
        <f>COUNT(M16:M27)</f>
        <v>6</v>
      </c>
      <c r="N28" s="114"/>
      <c r="O28" s="114"/>
      <c r="P28" s="114"/>
      <c r="Q28" s="114"/>
      <c r="R28" s="114"/>
      <c r="W28" s="213">
        <f>COUNT(W16:W27)</f>
        <v>3</v>
      </c>
      <c r="X28" s="213">
        <f t="shared" ref="X28:AB28" si="1">COUNT(X16:X27)</f>
        <v>3</v>
      </c>
      <c r="Y28" s="213">
        <f t="shared" si="1"/>
        <v>3</v>
      </c>
      <c r="Z28" s="213">
        <f t="shared" si="1"/>
        <v>3</v>
      </c>
      <c r="AA28" s="213">
        <f t="shared" si="1"/>
        <v>3</v>
      </c>
      <c r="AB28" s="213">
        <f t="shared" si="1"/>
        <v>3</v>
      </c>
    </row>
    <row r="29" spans="1:28" s="109" customFormat="1" ht="15" customHeight="1" thickTop="1" x14ac:dyDescent="0.25">
      <c r="A29" s="108" t="s">
        <v>79</v>
      </c>
      <c r="B29" s="273">
        <f>COUNTA(B16:B27)</f>
        <v>6</v>
      </c>
      <c r="C29" s="274"/>
      <c r="D29" s="283">
        <f>SUM(D16:D27)</f>
        <v>120</v>
      </c>
      <c r="E29" s="286">
        <f>COUNTA(E16:E27)</f>
        <v>0</v>
      </c>
      <c r="F29" s="205">
        <f t="shared" ref="F29:J29" si="2">IF(F28=0,"",IF(F28&gt;0,SUM(F16:F27)/COUNT(F16:F27)))</f>
        <v>0.82499999999999996</v>
      </c>
      <c r="G29" s="206">
        <f t="shared" si="2"/>
        <v>0.70000000000000007</v>
      </c>
      <c r="H29" s="206">
        <f t="shared" si="2"/>
        <v>0.76842105263157889</v>
      </c>
      <c r="I29" s="206">
        <f t="shared" si="2"/>
        <v>0.58333333333333337</v>
      </c>
      <c r="J29" s="206">
        <f t="shared" si="2"/>
        <v>0.86842105263157898</v>
      </c>
      <c r="K29" s="130">
        <f>IF(K28=0,"",IF(K28&gt;0,SUM(K16:K27)/COUNT(K16:K27)))</f>
        <v>0.83289473684210524</v>
      </c>
      <c r="L29" s="133"/>
      <c r="M29" s="256">
        <f>IF(M28=0,"",IF(M28&gt;0,SUM(M16:M27)/COUNT(M16:M27)))</f>
        <v>0.78857456140350879</v>
      </c>
      <c r="N29" s="127"/>
      <c r="O29" s="259">
        <f>SUM(O16:O27)</f>
        <v>0</v>
      </c>
      <c r="P29" s="128">
        <f t="shared" ref="P29:Q29" si="3">SUM(P16:P27)</f>
        <v>0</v>
      </c>
      <c r="Q29" s="262">
        <f t="shared" si="3"/>
        <v>0</v>
      </c>
      <c r="R29" s="265">
        <f>SUM(R16:R27)/6</f>
        <v>1</v>
      </c>
      <c r="S29" s="106"/>
      <c r="T29" s="107"/>
      <c r="U29" s="107" t="e">
        <f>SUM(U16:U27)</f>
        <v>#REF!</v>
      </c>
      <c r="W29" s="237">
        <f>IF(W28=0,"",IF(W28&gt;0,SUM(W16:W27)/COUNT(W16:W27)))</f>
        <v>0.91666666666666663</v>
      </c>
      <c r="X29" s="239">
        <f>IF(X28=0,"",IF(X28&gt;0,SUM(X16:X27)/COUNT(X16:X27)))</f>
        <v>0.43333333333333335</v>
      </c>
      <c r="Y29" s="239">
        <f t="shared" ref="Y29:AB29" si="4">IF(Y28=0,"",IF(Y28&gt;0,SUM(Y16:Y27)/COUNT(Y16:Y27)))</f>
        <v>0.91666666666666663</v>
      </c>
      <c r="Z29" s="239">
        <f t="shared" si="4"/>
        <v>0.5</v>
      </c>
      <c r="AA29" s="239">
        <f t="shared" si="4"/>
        <v>0.85</v>
      </c>
      <c r="AB29" s="231">
        <f t="shared" si="4"/>
        <v>0.51666666666666661</v>
      </c>
    </row>
    <row r="30" spans="1:28" ht="15" customHeight="1" x14ac:dyDescent="0.25">
      <c r="B30" s="275"/>
      <c r="C30" s="276"/>
      <c r="D30" s="284"/>
      <c r="E30" s="286"/>
      <c r="F30" s="253">
        <f>IF(F28=0,"",IF(G28=0,"",IF(F28+G28&gt;0,(F29+G29)/2)))</f>
        <v>0.76249999999999996</v>
      </c>
      <c r="G30" s="254"/>
      <c r="H30" s="254">
        <f>IF(H28=0,"",IF(I28=0,"",IF(H28+I28&gt;0,(H29+I29)/2)))</f>
        <v>0.67587719298245608</v>
      </c>
      <c r="I30" s="254"/>
      <c r="J30" s="254">
        <f>IF(J28=0,"",IF(K28=0,"",IF(J28+K28&gt;0,(J29+K29)/2)))</f>
        <v>0.85065789473684217</v>
      </c>
      <c r="K30" s="255"/>
      <c r="L30" s="134"/>
      <c r="M30" s="257"/>
      <c r="N30" s="131"/>
      <c r="O30" s="260"/>
      <c r="P30" s="11"/>
      <c r="Q30" s="263"/>
      <c r="R30" s="266"/>
      <c r="S30" s="93"/>
      <c r="W30" s="238"/>
      <c r="X30" s="240"/>
      <c r="Y30" s="240"/>
      <c r="Z30" s="240"/>
      <c r="AA30" s="240"/>
      <c r="AB30" s="232"/>
    </row>
    <row r="31" spans="1:28" ht="13" thickBot="1" x14ac:dyDescent="0.3">
      <c r="B31" s="277"/>
      <c r="C31" s="278"/>
      <c r="D31" s="285"/>
      <c r="E31" s="286"/>
      <c r="F31" s="233" t="s">
        <v>85</v>
      </c>
      <c r="G31" s="234"/>
      <c r="H31" s="235" t="s">
        <v>31</v>
      </c>
      <c r="I31" s="234"/>
      <c r="J31" s="234" t="s">
        <v>32</v>
      </c>
      <c r="K31" s="236"/>
      <c r="M31" s="258"/>
      <c r="N31" s="132"/>
      <c r="O31" s="261"/>
      <c r="P31" s="129">
        <f>P29*B29</f>
        <v>0</v>
      </c>
      <c r="Q31" s="264"/>
      <c r="R31" s="267"/>
      <c r="S31" s="3"/>
      <c r="T31" s="3"/>
      <c r="U31" s="3"/>
      <c r="V31" s="3"/>
      <c r="W31" s="233" t="s">
        <v>85</v>
      </c>
      <c r="X31" s="234"/>
      <c r="Y31" s="235" t="s">
        <v>31</v>
      </c>
      <c r="Z31" s="234"/>
      <c r="AA31" s="234" t="s">
        <v>32</v>
      </c>
      <c r="AB31" s="236"/>
    </row>
    <row r="32" spans="1:28" ht="13" thickTop="1" x14ac:dyDescent="0.25"/>
  </sheetData>
  <sheetProtection sheet="1" objects="1" scenarios="1"/>
  <mergeCells count="44">
    <mergeCell ref="C9:C11"/>
    <mergeCell ref="B29:C31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  <mergeCell ref="B3:R3"/>
    <mergeCell ref="E5:F5"/>
    <mergeCell ref="E6:F6"/>
    <mergeCell ref="F30:G30"/>
    <mergeCell ref="J30:K30"/>
    <mergeCell ref="M29:M31"/>
    <mergeCell ref="O29:O31"/>
    <mergeCell ref="Q29:Q31"/>
    <mergeCell ref="R29:R31"/>
    <mergeCell ref="O8:R8"/>
    <mergeCell ref="H31:I31"/>
    <mergeCell ref="F31:G31"/>
    <mergeCell ref="B5:D5"/>
    <mergeCell ref="B6:D6"/>
    <mergeCell ref="J8:K8"/>
    <mergeCell ref="B8:D8"/>
    <mergeCell ref="W8:AB8"/>
    <mergeCell ref="W9:X9"/>
    <mergeCell ref="Y9:Z9"/>
    <mergeCell ref="AA9:AB9"/>
    <mergeCell ref="W10:X10"/>
    <mergeCell ref="Y10:Z10"/>
    <mergeCell ref="AA10:AB10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Props1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INTRO!Afdrukbereik</vt:lpstr>
      <vt:lpstr>TOTAAL!Afdrukbereik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2025-03-13T20:15:55Z</cp:lastPrinted>
  <dcterms:created xsi:type="dcterms:W3CDTF">2010-01-22T20:45:49Z</dcterms:created>
  <dcterms:modified xsi:type="dcterms:W3CDTF">2025-04-13T15:32:23Z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