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groep 1-2-3\"/>
    </mc:Choice>
  </mc:AlternateContent>
  <xr:revisionPtr revIDLastSave="0" documentId="13_ncr:1_{B5BBC21A-E50B-4330-8ACC-A4B832307E2C}" xr6:coauthVersionLast="47" xr6:coauthVersionMax="47" xr10:uidLastSave="{00000000-0000-0000-0000-000000000000}"/>
  <bookViews>
    <workbookView xWindow="-110" yWindow="-110" windowWidth="19420" windowHeight="10300" tabRatio="859" xr2:uid="{00000000-000D-0000-FFFF-FFFF00000000}"/>
  </bookViews>
  <sheets>
    <sheet name="namenlijst" sheetId="18" r:id="rId1"/>
    <sheet name="tussendoelen 1e keer" sheetId="15" r:id="rId2"/>
    <sheet name="tussendoelen 2e keer" sheetId="10" r:id="rId3"/>
    <sheet name="2.1" sheetId="9" r:id="rId4"/>
    <sheet name="2.2" sheetId="16" r:id="rId5"/>
    <sheet name="3.0" sheetId="2" r:id="rId6"/>
    <sheet name="leerling-profiel" sheetId="7" r:id="rId7"/>
  </sheets>
  <definedNames>
    <definedName name="_xlnm.Print_Area" localSheetId="3">'2.1'!$B$3:$AC$54</definedName>
    <definedName name="_xlnm.Print_Area" localSheetId="4">'2.2'!$B$3:$AC$54</definedName>
    <definedName name="_xlnm.Print_Area" localSheetId="5">'3.0'!$B$3:$BC$52</definedName>
    <definedName name="_xlnm.Print_Area" localSheetId="6">'leerling-profiel'!$E$1:$U$22</definedName>
    <definedName name="_xlnm.Print_Area" localSheetId="1">'tussendoelen 1e keer'!$B$3:$AU$63</definedName>
    <definedName name="_xlnm.Print_Area" localSheetId="2">'tussendoelen 2e keer'!$B$3:$AU$62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" i="2" l="1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27" i="16"/>
  <c r="C27" i="16"/>
  <c r="B28" i="16"/>
  <c r="C28" i="16"/>
  <c r="B29" i="16"/>
  <c r="C29" i="16"/>
  <c r="B30" i="16"/>
  <c r="C30" i="16"/>
  <c r="B31" i="16"/>
  <c r="C31" i="16"/>
  <c r="B32" i="16"/>
  <c r="C32" i="16"/>
  <c r="B33" i="16"/>
  <c r="C33" i="16"/>
  <c r="B34" i="16"/>
  <c r="C34" i="16"/>
  <c r="B35" i="16"/>
  <c r="C35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B47" i="16"/>
  <c r="C47" i="16"/>
  <c r="B48" i="16"/>
  <c r="C48" i="16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B32" i="9"/>
  <c r="C32" i="9"/>
  <c r="B33" i="9"/>
  <c r="C33" i="9"/>
  <c r="B34" i="9"/>
  <c r="C34" i="9"/>
  <c r="B35" i="9"/>
  <c r="C35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B47" i="9"/>
  <c r="C47" i="9"/>
  <c r="B48" i="9"/>
  <c r="C48" i="9"/>
  <c r="AK62" i="10"/>
  <c r="AL62" i="10"/>
  <c r="AM62" i="10"/>
  <c r="AN62" i="10"/>
  <c r="AO62" i="10"/>
  <c r="AP62" i="10"/>
  <c r="AQ62" i="10"/>
  <c r="AK61" i="10"/>
  <c r="AL61" i="10"/>
  <c r="AM61" i="10"/>
  <c r="AN61" i="10"/>
  <c r="AO61" i="10"/>
  <c r="AP61" i="10"/>
  <c r="AK60" i="10"/>
  <c r="AL60" i="10"/>
  <c r="AM60" i="10"/>
  <c r="AN60" i="10"/>
  <c r="AO60" i="10"/>
  <c r="AP60" i="10"/>
  <c r="AK58" i="10"/>
  <c r="AL58" i="10"/>
  <c r="AM58" i="10"/>
  <c r="AN58" i="10"/>
  <c r="AO58" i="10"/>
  <c r="AP58" i="10"/>
  <c r="AK55" i="10"/>
  <c r="AL55" i="10"/>
  <c r="AM55" i="10"/>
  <c r="AN55" i="10"/>
  <c r="AO55" i="10"/>
  <c r="AP55" i="10"/>
  <c r="AK53" i="10"/>
  <c r="AL53" i="10"/>
  <c r="AM53" i="10"/>
  <c r="AN53" i="10"/>
  <c r="AO53" i="10"/>
  <c r="AP53" i="10"/>
  <c r="AK51" i="10"/>
  <c r="AL51" i="10"/>
  <c r="AM51" i="10"/>
  <c r="AN51" i="10"/>
  <c r="AO51" i="10"/>
  <c r="AP51" i="10"/>
  <c r="AQ51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K62" i="15"/>
  <c r="AL62" i="15"/>
  <c r="AM62" i="15"/>
  <c r="AN62" i="15"/>
  <c r="AO62" i="15"/>
  <c r="AP62" i="15"/>
  <c r="AK61" i="15"/>
  <c r="AL61" i="15"/>
  <c r="AM61" i="15"/>
  <c r="AN61" i="15"/>
  <c r="AO61" i="15"/>
  <c r="AP61" i="15"/>
  <c r="AQ61" i="15"/>
  <c r="AK60" i="15"/>
  <c r="AL60" i="15"/>
  <c r="AM60" i="15"/>
  <c r="AN60" i="15"/>
  <c r="AO60" i="15"/>
  <c r="AP60" i="15"/>
  <c r="AK58" i="15"/>
  <c r="AL58" i="15"/>
  <c r="AM58" i="15"/>
  <c r="AN58" i="15"/>
  <c r="AO58" i="15"/>
  <c r="AP58" i="15"/>
  <c r="AK55" i="15"/>
  <c r="AL55" i="15"/>
  <c r="AM55" i="15"/>
  <c r="AN55" i="15"/>
  <c r="AO55" i="15"/>
  <c r="AP55" i="15"/>
  <c r="AK53" i="15"/>
  <c r="AL53" i="15"/>
  <c r="AM53" i="15"/>
  <c r="AN53" i="15"/>
  <c r="AO53" i="15"/>
  <c r="AP53" i="15"/>
  <c r="AK51" i="15"/>
  <c r="AL51" i="15"/>
  <c r="AM51" i="15"/>
  <c r="AN51" i="15"/>
  <c r="AO51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S27" i="15"/>
  <c r="AT27" i="15"/>
  <c r="AU27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U6" i="15"/>
  <c r="AU6" i="10" s="1"/>
  <c r="AT6" i="15"/>
  <c r="AS6" i="15"/>
  <c r="AS6" i="10" s="1"/>
  <c r="AR6" i="15"/>
  <c r="AR6" i="10" s="1"/>
  <c r="AQ6" i="15"/>
  <c r="AQ6" i="10" s="1"/>
  <c r="AP6" i="15"/>
  <c r="AO6" i="15"/>
  <c r="AN6" i="15"/>
  <c r="AN6" i="10" s="1"/>
  <c r="AM6" i="15"/>
  <c r="AM6" i="10" s="1"/>
  <c r="AL6" i="15"/>
  <c r="AL6" i="10" s="1"/>
  <c r="AK6" i="15"/>
  <c r="AK6" i="10" s="1"/>
  <c r="AJ6" i="15"/>
  <c r="AI6" i="15"/>
  <c r="AI6" i="10" s="1"/>
  <c r="AH6" i="15"/>
  <c r="AH6" i="10" s="1"/>
  <c r="J3" i="7"/>
  <c r="B4" i="7"/>
  <c r="C4" i="7"/>
  <c r="B5" i="7"/>
  <c r="C5" i="7"/>
  <c r="B6" i="7"/>
  <c r="C6" i="7"/>
  <c r="B7" i="7"/>
  <c r="C7" i="7"/>
  <c r="B8" i="7"/>
  <c r="C8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B21" i="7"/>
  <c r="C21" i="7"/>
  <c r="B22" i="7"/>
  <c r="C22" i="7"/>
  <c r="B23" i="7"/>
  <c r="C23" i="7"/>
  <c r="B24" i="7"/>
  <c r="C24" i="7"/>
  <c r="B25" i="7"/>
  <c r="C25" i="7"/>
  <c r="B26" i="7"/>
  <c r="C26" i="7"/>
  <c r="B27" i="7"/>
  <c r="C27" i="7"/>
  <c r="B28" i="7"/>
  <c r="C28" i="7"/>
  <c r="B29" i="7"/>
  <c r="C29" i="7"/>
  <c r="B30" i="7"/>
  <c r="C30" i="7"/>
  <c r="B31" i="7"/>
  <c r="C31" i="7"/>
  <c r="B32" i="7"/>
  <c r="C32" i="7"/>
  <c r="B33" i="7"/>
  <c r="C33" i="7"/>
  <c r="B34" i="7"/>
  <c r="C34" i="7"/>
  <c r="B35" i="7"/>
  <c r="C35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AF6" i="10"/>
  <c r="AG6" i="10"/>
  <c r="AJ6" i="10"/>
  <c r="AO6" i="10"/>
  <c r="AT6" i="10"/>
  <c r="AP6" i="10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O10" i="2"/>
  <c r="M10" i="2"/>
  <c r="T50" i="2" l="1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S50" i="2"/>
  <c r="U12" i="7" l="1"/>
  <c r="U11" i="7"/>
  <c r="U10" i="7"/>
  <c r="U9" i="7"/>
  <c r="U8" i="7"/>
  <c r="U7" i="7"/>
  <c r="J49" i="16" l="1"/>
  <c r="J50" i="9"/>
  <c r="J49" i="9"/>
  <c r="U2" i="7"/>
  <c r="G2" i="7"/>
  <c r="Q2" i="7" s="1"/>
  <c r="F2" i="7"/>
  <c r="P2" i="7" s="1"/>
  <c r="F19" i="7"/>
  <c r="F17" i="7"/>
  <c r="I49" i="16"/>
  <c r="G49" i="16"/>
  <c r="F13" i="7"/>
  <c r="F12" i="7"/>
  <c r="F11" i="7"/>
  <c r="F10" i="7"/>
  <c r="F9" i="7"/>
  <c r="F8" i="7"/>
  <c r="G13" i="7"/>
  <c r="G12" i="7"/>
  <c r="G11" i="7"/>
  <c r="G10" i="7"/>
  <c r="G9" i="7"/>
  <c r="G8" i="7"/>
  <c r="J50" i="16"/>
  <c r="J51" i="16" s="1"/>
  <c r="H45" i="10"/>
  <c r="G7" i="7"/>
  <c r="G6" i="7"/>
  <c r="U5" i="7"/>
  <c r="G5" i="7"/>
  <c r="F7" i="7"/>
  <c r="F6" i="7"/>
  <c r="F5" i="7"/>
  <c r="H50" i="16"/>
  <c r="H51" i="16" s="1"/>
  <c r="I50" i="16"/>
  <c r="I51" i="16" s="1"/>
  <c r="K50" i="16"/>
  <c r="K51" i="16" s="1"/>
  <c r="L50" i="16"/>
  <c r="L51" i="16" s="1"/>
  <c r="M50" i="16"/>
  <c r="M51" i="16" s="1"/>
  <c r="N50" i="16"/>
  <c r="N51" i="16" s="1"/>
  <c r="O50" i="16"/>
  <c r="O51" i="16" s="1"/>
  <c r="G50" i="16"/>
  <c r="G51" i="16" s="1"/>
  <c r="O50" i="9"/>
  <c r="N50" i="9"/>
  <c r="M50" i="9"/>
  <c r="O49" i="9"/>
  <c r="N49" i="9"/>
  <c r="M49" i="9"/>
  <c r="K50" i="9"/>
  <c r="K49" i="9"/>
  <c r="I49" i="9"/>
  <c r="L49" i="9"/>
  <c r="L50" i="9"/>
  <c r="L51" i="9" s="1"/>
  <c r="I50" i="9"/>
  <c r="I51" i="9" s="1"/>
  <c r="H49" i="9"/>
  <c r="H50" i="9"/>
  <c r="O49" i="16"/>
  <c r="N49" i="16"/>
  <c r="M49" i="16"/>
  <c r="L49" i="16"/>
  <c r="K49" i="16"/>
  <c r="H49" i="16"/>
  <c r="K50" i="2"/>
  <c r="J50" i="2"/>
  <c r="I50" i="2"/>
  <c r="L50" i="2"/>
  <c r="L51" i="2"/>
  <c r="K51" i="2"/>
  <c r="J51" i="2"/>
  <c r="I51" i="2"/>
  <c r="H50" i="2"/>
  <c r="H51" i="2"/>
  <c r="G50" i="2"/>
  <c r="G51" i="2"/>
  <c r="E50" i="2"/>
  <c r="E51" i="2"/>
  <c r="H59" i="15"/>
  <c r="H60" i="15" s="1"/>
  <c r="P9" i="7" s="1"/>
  <c r="H56" i="15"/>
  <c r="H47" i="15"/>
  <c r="H54" i="15"/>
  <c r="H55" i="15" s="1"/>
  <c r="P7" i="7" s="1"/>
  <c r="H52" i="15"/>
  <c r="H53" i="15" s="1"/>
  <c r="P6" i="7" s="1"/>
  <c r="H49" i="15"/>
  <c r="H46" i="15"/>
  <c r="F21" i="7"/>
  <c r="H54" i="10"/>
  <c r="H55" i="10" s="1"/>
  <c r="Q7" i="7" s="1"/>
  <c r="H52" i="10"/>
  <c r="H53" i="10" s="1"/>
  <c r="Q6" i="7" s="1"/>
  <c r="H56" i="10"/>
  <c r="H47" i="10"/>
  <c r="H59" i="10"/>
  <c r="H60" i="10" s="1"/>
  <c r="Q9" i="7" s="1"/>
  <c r="H49" i="10"/>
  <c r="H46" i="10"/>
  <c r="H48" i="15"/>
  <c r="H48" i="10"/>
  <c r="AU46" i="15"/>
  <c r="AU47" i="15"/>
  <c r="AU48" i="15"/>
  <c r="AT46" i="15"/>
  <c r="AT47" i="15"/>
  <c r="AT48" i="15"/>
  <c r="AS45" i="15"/>
  <c r="AS46" i="15"/>
  <c r="AS47" i="15"/>
  <c r="AS48" i="15"/>
  <c r="AR46" i="15"/>
  <c r="AR47" i="15"/>
  <c r="AR48" i="15"/>
  <c r="AQ46" i="15"/>
  <c r="AQ47" i="15"/>
  <c r="AQ48" i="15"/>
  <c r="AP46" i="15"/>
  <c r="AP47" i="15"/>
  <c r="AP48" i="15"/>
  <c r="AJ45" i="15"/>
  <c r="AJ46" i="15"/>
  <c r="AJ47" i="15"/>
  <c r="AJ48" i="15"/>
  <c r="AI46" i="15"/>
  <c r="AI47" i="15"/>
  <c r="AI48" i="15"/>
  <c r="AH46" i="15"/>
  <c r="AH47" i="15"/>
  <c r="AH48" i="15"/>
  <c r="AG46" i="15"/>
  <c r="AG47" i="15"/>
  <c r="AG48" i="15"/>
  <c r="AF45" i="15"/>
  <c r="AF46" i="15"/>
  <c r="AF47" i="15"/>
  <c r="AF48" i="15"/>
  <c r="AE46" i="15"/>
  <c r="AE47" i="15"/>
  <c r="AE48" i="15"/>
  <c r="AD46" i="15"/>
  <c r="AD47" i="15"/>
  <c r="AD48" i="15"/>
  <c r="AC46" i="15"/>
  <c r="AC47" i="15"/>
  <c r="AC48" i="15"/>
  <c r="AB45" i="15"/>
  <c r="AB46" i="15"/>
  <c r="AB47" i="15"/>
  <c r="AB48" i="15"/>
  <c r="AA46" i="15"/>
  <c r="AA47" i="15"/>
  <c r="AA48" i="15"/>
  <c r="Z46" i="15"/>
  <c r="Z47" i="15"/>
  <c r="Z48" i="15"/>
  <c r="Y46" i="15"/>
  <c r="Y47" i="15"/>
  <c r="Y48" i="15"/>
  <c r="X45" i="15"/>
  <c r="X46" i="15"/>
  <c r="X47" i="15"/>
  <c r="X48" i="15"/>
  <c r="W46" i="15"/>
  <c r="W47" i="15"/>
  <c r="W48" i="15"/>
  <c r="V46" i="15"/>
  <c r="V47" i="15"/>
  <c r="V48" i="15"/>
  <c r="U46" i="15"/>
  <c r="U47" i="15"/>
  <c r="U48" i="15"/>
  <c r="T45" i="15"/>
  <c r="T46" i="15"/>
  <c r="T47" i="15"/>
  <c r="T48" i="15"/>
  <c r="S46" i="15"/>
  <c r="S47" i="15"/>
  <c r="S48" i="15"/>
  <c r="R46" i="15"/>
  <c r="R47" i="15"/>
  <c r="R48" i="15"/>
  <c r="Q46" i="15"/>
  <c r="Q47" i="15"/>
  <c r="Q48" i="15"/>
  <c r="P45" i="15"/>
  <c r="P46" i="15"/>
  <c r="P47" i="15"/>
  <c r="P48" i="15"/>
  <c r="O46" i="15"/>
  <c r="O47" i="15"/>
  <c r="O48" i="15"/>
  <c r="N46" i="15"/>
  <c r="N47" i="15"/>
  <c r="N48" i="15"/>
  <c r="M46" i="15"/>
  <c r="M47" i="15"/>
  <c r="M48" i="15"/>
  <c r="L46" i="15"/>
  <c r="L47" i="15"/>
  <c r="L48" i="15"/>
  <c r="K46" i="15"/>
  <c r="K47" i="15"/>
  <c r="K48" i="15"/>
  <c r="J46" i="15"/>
  <c r="J47" i="15"/>
  <c r="J48" i="15"/>
  <c r="I46" i="15"/>
  <c r="I47" i="15"/>
  <c r="I48" i="15"/>
  <c r="AU59" i="15"/>
  <c r="AU60" i="15" s="1"/>
  <c r="AT59" i="15"/>
  <c r="AT60" i="15" s="1"/>
  <c r="AS59" i="15"/>
  <c r="AS60" i="15" s="1"/>
  <c r="AR59" i="15"/>
  <c r="AR60" i="15" s="1"/>
  <c r="AQ59" i="15"/>
  <c r="AQ60" i="15" s="1"/>
  <c r="AP59" i="15"/>
  <c r="AJ59" i="15"/>
  <c r="AJ60" i="15" s="1"/>
  <c r="AI59" i="15"/>
  <c r="AI60" i="15" s="1"/>
  <c r="AH59" i="15"/>
  <c r="AH60" i="15" s="1"/>
  <c r="AG59" i="15"/>
  <c r="AG60" i="15" s="1"/>
  <c r="AF59" i="15"/>
  <c r="AF60" i="15"/>
  <c r="AE59" i="15"/>
  <c r="AE60" i="15" s="1"/>
  <c r="AD59" i="15"/>
  <c r="AD60" i="15" s="1"/>
  <c r="AC59" i="15"/>
  <c r="AC60" i="15" s="1"/>
  <c r="AB59" i="15"/>
  <c r="AB60" i="15" s="1"/>
  <c r="AA59" i="15"/>
  <c r="AA60" i="15" s="1"/>
  <c r="Z59" i="15"/>
  <c r="Z60" i="15" s="1"/>
  <c r="Y59" i="15"/>
  <c r="Y60" i="15" s="1"/>
  <c r="X59" i="15"/>
  <c r="X60" i="15" s="1"/>
  <c r="W59" i="15"/>
  <c r="W60" i="15" s="1"/>
  <c r="V59" i="15"/>
  <c r="V60" i="15" s="1"/>
  <c r="U59" i="15"/>
  <c r="U60" i="15" s="1"/>
  <c r="T59" i="15"/>
  <c r="T60" i="15" s="1"/>
  <c r="S59" i="15"/>
  <c r="S60" i="15" s="1"/>
  <c r="R59" i="15"/>
  <c r="R60" i="15" s="1"/>
  <c r="Q59" i="15"/>
  <c r="Q60" i="15" s="1"/>
  <c r="P59" i="15"/>
  <c r="P60" i="15" s="1"/>
  <c r="O59" i="15"/>
  <c r="O60" i="15" s="1"/>
  <c r="N59" i="15"/>
  <c r="N60" i="15" s="1"/>
  <c r="M59" i="15"/>
  <c r="M60" i="15" s="1"/>
  <c r="L59" i="15"/>
  <c r="L60" i="15" s="1"/>
  <c r="K59" i="15"/>
  <c r="K60" i="15" s="1"/>
  <c r="J59" i="15"/>
  <c r="J60" i="15" s="1"/>
  <c r="I59" i="15"/>
  <c r="I60" i="15" s="1"/>
  <c r="AU56" i="15"/>
  <c r="AU57" i="15" s="1"/>
  <c r="AU58" i="15" s="1"/>
  <c r="AT56" i="15"/>
  <c r="AT57" i="15" s="1"/>
  <c r="AT58" i="15" s="1"/>
  <c r="AS56" i="15"/>
  <c r="AS57" i="15" s="1"/>
  <c r="AS58" i="15" s="1"/>
  <c r="AR56" i="15"/>
  <c r="AQ56" i="15"/>
  <c r="AQ57" i="15" s="1"/>
  <c r="AQ58" i="15" s="1"/>
  <c r="AP56" i="15"/>
  <c r="AJ56" i="15"/>
  <c r="AI56" i="15"/>
  <c r="AH56" i="15"/>
  <c r="AH57" i="15" s="1"/>
  <c r="AH58" i="15" s="1"/>
  <c r="AG56" i="15"/>
  <c r="AG57" i="15" s="1"/>
  <c r="AG58" i="15" s="1"/>
  <c r="AF56" i="15"/>
  <c r="AE56" i="15"/>
  <c r="AD56" i="15"/>
  <c r="AC56" i="15"/>
  <c r="AB56" i="15"/>
  <c r="AB57" i="15" s="1"/>
  <c r="AB58" i="15" s="1"/>
  <c r="AA56" i="15"/>
  <c r="Z56" i="15"/>
  <c r="Z57" i="15" s="1"/>
  <c r="Z58" i="15" s="1"/>
  <c r="Y56" i="15"/>
  <c r="Y57" i="15" s="1"/>
  <c r="Y58" i="15" s="1"/>
  <c r="X56" i="15"/>
  <c r="W56" i="15"/>
  <c r="V56" i="15"/>
  <c r="V57" i="15" s="1"/>
  <c r="V58" i="15" s="1"/>
  <c r="U56" i="15"/>
  <c r="U57" i="15" s="1"/>
  <c r="U58" i="15" s="1"/>
  <c r="T56" i="15"/>
  <c r="S56" i="15"/>
  <c r="R56" i="15"/>
  <c r="R57" i="15" s="1"/>
  <c r="R58" i="15" s="1"/>
  <c r="Q56" i="15"/>
  <c r="Q57" i="15" s="1"/>
  <c r="Q58" i="15" s="1"/>
  <c r="P56" i="15"/>
  <c r="O56" i="15"/>
  <c r="N56" i="15"/>
  <c r="M56" i="15"/>
  <c r="M57" i="15" s="1"/>
  <c r="M58" i="15" s="1"/>
  <c r="L56" i="15"/>
  <c r="K56" i="15"/>
  <c r="K57" i="15" s="1"/>
  <c r="K58" i="15" s="1"/>
  <c r="J56" i="15"/>
  <c r="I56" i="15"/>
  <c r="I57" i="15"/>
  <c r="I58" i="15" s="1"/>
  <c r="AU54" i="15"/>
  <c r="AU55" i="15" s="1"/>
  <c r="AT54" i="15"/>
  <c r="AT55" i="15" s="1"/>
  <c r="AS54" i="15"/>
  <c r="AS55" i="15" s="1"/>
  <c r="AR54" i="15"/>
  <c r="AR55" i="15" s="1"/>
  <c r="AQ54" i="15"/>
  <c r="AQ55" i="15" s="1"/>
  <c r="AP54" i="15"/>
  <c r="AJ54" i="15"/>
  <c r="AJ55" i="15" s="1"/>
  <c r="AI54" i="15"/>
  <c r="AI55" i="15" s="1"/>
  <c r="AH54" i="15"/>
  <c r="AH55" i="15" s="1"/>
  <c r="AG54" i="15"/>
  <c r="AG55" i="15" s="1"/>
  <c r="AF54" i="15"/>
  <c r="AF55" i="15" s="1"/>
  <c r="AE54" i="15"/>
  <c r="AE55" i="15" s="1"/>
  <c r="AD54" i="15"/>
  <c r="AD55" i="15" s="1"/>
  <c r="AC54" i="15"/>
  <c r="AC55" i="15" s="1"/>
  <c r="AB54" i="15"/>
  <c r="AB55" i="15" s="1"/>
  <c r="AA54" i="15"/>
  <c r="AA55" i="15" s="1"/>
  <c r="Z54" i="15"/>
  <c r="Z55" i="15" s="1"/>
  <c r="Y54" i="15"/>
  <c r="Y55" i="15" s="1"/>
  <c r="X54" i="15"/>
  <c r="X55" i="15" s="1"/>
  <c r="W54" i="15"/>
  <c r="W55" i="15"/>
  <c r="V54" i="15"/>
  <c r="V55" i="15" s="1"/>
  <c r="U54" i="15"/>
  <c r="U55" i="15" s="1"/>
  <c r="T54" i="15"/>
  <c r="T55" i="15" s="1"/>
  <c r="S54" i="15"/>
  <c r="S55" i="15" s="1"/>
  <c r="R54" i="15"/>
  <c r="R55" i="15" s="1"/>
  <c r="Q54" i="15"/>
  <c r="Q55" i="15" s="1"/>
  <c r="P54" i="15"/>
  <c r="P55" i="15" s="1"/>
  <c r="O54" i="15"/>
  <c r="O55" i="15" s="1"/>
  <c r="N54" i="15"/>
  <c r="N55" i="15" s="1"/>
  <c r="M54" i="15"/>
  <c r="M55" i="15" s="1"/>
  <c r="L54" i="15"/>
  <c r="L55" i="15" s="1"/>
  <c r="K54" i="15"/>
  <c r="K55" i="15" s="1"/>
  <c r="J54" i="15"/>
  <c r="J55" i="15" s="1"/>
  <c r="I54" i="15"/>
  <c r="I55" i="15" s="1"/>
  <c r="AU52" i="15"/>
  <c r="AU53" i="15" s="1"/>
  <c r="AT52" i="15"/>
  <c r="AT53" i="15" s="1"/>
  <c r="AS52" i="15"/>
  <c r="AS53" i="15" s="1"/>
  <c r="AR52" i="15"/>
  <c r="AR53" i="15" s="1"/>
  <c r="AQ52" i="15"/>
  <c r="AQ53" i="15" s="1"/>
  <c r="AP52" i="15"/>
  <c r="AJ52" i="15"/>
  <c r="AJ53" i="15" s="1"/>
  <c r="AI52" i="15"/>
  <c r="AI53" i="15"/>
  <c r="AH52" i="15"/>
  <c r="AH53" i="15" s="1"/>
  <c r="AG52" i="15"/>
  <c r="AG53" i="15" s="1"/>
  <c r="AF52" i="15"/>
  <c r="AF53" i="15" s="1"/>
  <c r="AE52" i="15"/>
  <c r="AE53" i="15" s="1"/>
  <c r="AD52" i="15"/>
  <c r="AD53" i="15" s="1"/>
  <c r="AC52" i="15"/>
  <c r="AC53" i="15" s="1"/>
  <c r="AB52" i="15"/>
  <c r="AB53" i="15" s="1"/>
  <c r="AA52" i="15"/>
  <c r="AA53" i="15" s="1"/>
  <c r="Z52" i="15"/>
  <c r="Z53" i="15" s="1"/>
  <c r="Y52" i="15"/>
  <c r="Y53" i="15" s="1"/>
  <c r="X52" i="15"/>
  <c r="X53" i="15" s="1"/>
  <c r="W52" i="15"/>
  <c r="W53" i="15" s="1"/>
  <c r="V52" i="15"/>
  <c r="V53" i="15" s="1"/>
  <c r="U52" i="15"/>
  <c r="U53" i="15" s="1"/>
  <c r="T52" i="15"/>
  <c r="T53" i="15" s="1"/>
  <c r="S52" i="15"/>
  <c r="S53" i="15" s="1"/>
  <c r="R52" i="15"/>
  <c r="R53" i="15" s="1"/>
  <c r="Q52" i="15"/>
  <c r="Q53" i="15" s="1"/>
  <c r="P52" i="15"/>
  <c r="P53" i="15" s="1"/>
  <c r="O52" i="15"/>
  <c r="O53" i="15" s="1"/>
  <c r="N52" i="15"/>
  <c r="N53" i="15" s="1"/>
  <c r="M52" i="15"/>
  <c r="M53" i="15" s="1"/>
  <c r="L52" i="15"/>
  <c r="L53" i="15" s="1"/>
  <c r="K52" i="15"/>
  <c r="K53" i="15" s="1"/>
  <c r="J52" i="15"/>
  <c r="J53" i="15" s="1"/>
  <c r="I52" i="15"/>
  <c r="I53" i="15" s="1"/>
  <c r="AU49" i="15"/>
  <c r="AT49" i="15"/>
  <c r="AT50" i="15" s="1"/>
  <c r="AT51" i="15" s="1"/>
  <c r="AS49" i="15"/>
  <c r="AS50" i="15" s="1"/>
  <c r="AS51" i="15" s="1"/>
  <c r="AR49" i="15"/>
  <c r="AR50" i="15" s="1"/>
  <c r="AR51" i="15" s="1"/>
  <c r="AQ49" i="15"/>
  <c r="AP49" i="15"/>
  <c r="AP50" i="15" s="1"/>
  <c r="AP51" i="15" s="1"/>
  <c r="AJ49" i="15"/>
  <c r="AJ50" i="15" s="1"/>
  <c r="AJ51" i="15" s="1"/>
  <c r="AI49" i="15"/>
  <c r="AH49" i="15"/>
  <c r="AG49" i="15"/>
  <c r="AG50" i="15" s="1"/>
  <c r="AG51" i="15" s="1"/>
  <c r="AF49" i="15"/>
  <c r="AF50" i="15" s="1"/>
  <c r="AF51" i="15" s="1"/>
  <c r="AE49" i="15"/>
  <c r="AE50" i="15"/>
  <c r="AE51" i="15" s="1"/>
  <c r="AD49" i="15"/>
  <c r="AC49" i="15"/>
  <c r="AC50" i="15" s="1"/>
  <c r="AC51" i="15" s="1"/>
  <c r="AB49" i="15"/>
  <c r="AB50" i="15" s="1"/>
  <c r="AB51" i="15" s="1"/>
  <c r="AA49" i="15"/>
  <c r="Z49" i="15"/>
  <c r="Y49" i="15"/>
  <c r="X49" i="15"/>
  <c r="X50" i="15" s="1"/>
  <c r="X51" i="15" s="1"/>
  <c r="W49" i="15"/>
  <c r="W50" i="15" s="1"/>
  <c r="W51" i="15" s="1"/>
  <c r="V49" i="15"/>
  <c r="U49" i="15"/>
  <c r="U50" i="15" s="1"/>
  <c r="U51" i="15" s="1"/>
  <c r="T49" i="15"/>
  <c r="T50" i="15" s="1"/>
  <c r="T51" i="15" s="1"/>
  <c r="S49" i="15"/>
  <c r="R49" i="15"/>
  <c r="Q49" i="15"/>
  <c r="P49" i="15"/>
  <c r="P50" i="15" s="1"/>
  <c r="P51" i="15" s="1"/>
  <c r="O49" i="15"/>
  <c r="O50" i="15" s="1"/>
  <c r="O51" i="15" s="1"/>
  <c r="N49" i="15"/>
  <c r="M49" i="15"/>
  <c r="M50" i="15" s="1"/>
  <c r="M51" i="15" s="1"/>
  <c r="L49" i="15"/>
  <c r="L50" i="15" s="1"/>
  <c r="L51" i="15" s="1"/>
  <c r="K49" i="15"/>
  <c r="J49" i="15"/>
  <c r="J50" i="15" s="1"/>
  <c r="J51" i="15" s="1"/>
  <c r="I49" i="15"/>
  <c r="L45" i="10"/>
  <c r="Q45" i="10"/>
  <c r="Y45" i="10"/>
  <c r="AG45" i="10"/>
  <c r="AT45" i="10"/>
  <c r="I59" i="10"/>
  <c r="I60" i="10" s="1"/>
  <c r="J59" i="10"/>
  <c r="J60" i="10" s="1"/>
  <c r="K59" i="10"/>
  <c r="L59" i="10"/>
  <c r="M59" i="10"/>
  <c r="M60" i="10" s="1"/>
  <c r="N59" i="10"/>
  <c r="N60" i="10" s="1"/>
  <c r="O59" i="10"/>
  <c r="O60" i="10" s="1"/>
  <c r="P59" i="10"/>
  <c r="P60" i="10" s="1"/>
  <c r="Q59" i="10"/>
  <c r="Q60" i="10" s="1"/>
  <c r="R59" i="10"/>
  <c r="R60" i="10" s="1"/>
  <c r="S59" i="10"/>
  <c r="S60" i="10" s="1"/>
  <c r="T59" i="10"/>
  <c r="T60" i="10" s="1"/>
  <c r="U59" i="10"/>
  <c r="U60" i="10" s="1"/>
  <c r="V59" i="10"/>
  <c r="V60" i="10" s="1"/>
  <c r="W59" i="10"/>
  <c r="W60" i="10" s="1"/>
  <c r="X59" i="10"/>
  <c r="X60" i="10" s="1"/>
  <c r="Y59" i="10"/>
  <c r="Y60" i="10" s="1"/>
  <c r="Z59" i="10"/>
  <c r="Z60" i="10" s="1"/>
  <c r="AA59" i="10"/>
  <c r="AA60" i="10" s="1"/>
  <c r="AB59" i="10"/>
  <c r="AB60" i="10" s="1"/>
  <c r="AC59" i="10"/>
  <c r="AC60" i="10" s="1"/>
  <c r="AD59" i="10"/>
  <c r="AD60" i="10" s="1"/>
  <c r="AE59" i="10"/>
  <c r="AE60" i="10" s="1"/>
  <c r="AF59" i="10"/>
  <c r="AF60" i="10" s="1"/>
  <c r="AG59" i="10"/>
  <c r="AG60" i="10" s="1"/>
  <c r="AH59" i="10"/>
  <c r="AH60" i="10" s="1"/>
  <c r="AI59" i="10"/>
  <c r="AI60" i="10" s="1"/>
  <c r="AJ59" i="10"/>
  <c r="AJ60" i="10" s="1"/>
  <c r="AP59" i="10"/>
  <c r="AQ59" i="10"/>
  <c r="AQ60" i="10" s="1"/>
  <c r="AR59" i="10"/>
  <c r="AR60" i="10" s="1"/>
  <c r="AS59" i="10"/>
  <c r="AT59" i="10"/>
  <c r="AT60" i="10" s="1"/>
  <c r="AU59" i="10"/>
  <c r="AU60" i="10" s="1"/>
  <c r="K60" i="10"/>
  <c r="L60" i="10"/>
  <c r="AS60" i="10"/>
  <c r="I56" i="10"/>
  <c r="I47" i="10"/>
  <c r="J56" i="10"/>
  <c r="J47" i="10"/>
  <c r="K56" i="10"/>
  <c r="K47" i="10"/>
  <c r="L56" i="10"/>
  <c r="L47" i="10"/>
  <c r="M56" i="10"/>
  <c r="M47" i="10"/>
  <c r="N56" i="10"/>
  <c r="N47" i="10"/>
  <c r="O56" i="10"/>
  <c r="O47" i="10"/>
  <c r="P56" i="10"/>
  <c r="P47" i="10"/>
  <c r="Q56" i="10"/>
  <c r="Q47" i="10"/>
  <c r="R56" i="10"/>
  <c r="R47" i="10"/>
  <c r="S56" i="10"/>
  <c r="S47" i="10"/>
  <c r="T56" i="10"/>
  <c r="T47" i="10"/>
  <c r="U56" i="10"/>
  <c r="U47" i="10"/>
  <c r="V56" i="10"/>
  <c r="V47" i="10"/>
  <c r="W56" i="10"/>
  <c r="W47" i="10"/>
  <c r="X56" i="10"/>
  <c r="X47" i="10"/>
  <c r="Y56" i="10"/>
  <c r="Y47" i="10"/>
  <c r="Z56" i="10"/>
  <c r="Z47" i="10"/>
  <c r="AA56" i="10"/>
  <c r="AA47" i="10"/>
  <c r="AB56" i="10"/>
  <c r="AB47" i="10"/>
  <c r="AC56" i="10"/>
  <c r="AC47" i="10"/>
  <c r="AD56" i="10"/>
  <c r="AD47" i="10"/>
  <c r="AE56" i="10"/>
  <c r="AE47" i="10"/>
  <c r="AF56" i="10"/>
  <c r="AF47" i="10"/>
  <c r="AG56" i="10"/>
  <c r="AG47" i="10"/>
  <c r="AH56" i="10"/>
  <c r="AH47" i="10"/>
  <c r="AI56" i="10"/>
  <c r="AI47" i="10"/>
  <c r="AJ56" i="10"/>
  <c r="AJ47" i="10"/>
  <c r="AP56" i="10"/>
  <c r="AP47" i="10"/>
  <c r="AQ56" i="10"/>
  <c r="AQ47" i="10"/>
  <c r="AR56" i="10"/>
  <c r="AR47" i="10"/>
  <c r="AS56" i="10"/>
  <c r="AS47" i="10"/>
  <c r="AT56" i="10"/>
  <c r="AT47" i="10"/>
  <c r="AU56" i="10"/>
  <c r="AU47" i="10"/>
  <c r="I54" i="10"/>
  <c r="I55" i="10" s="1"/>
  <c r="J54" i="10"/>
  <c r="J55" i="10" s="1"/>
  <c r="K54" i="10"/>
  <c r="K55" i="10" s="1"/>
  <c r="L54" i="10"/>
  <c r="L55" i="10" s="1"/>
  <c r="M54" i="10"/>
  <c r="M55" i="10" s="1"/>
  <c r="N54" i="10"/>
  <c r="N55" i="10" s="1"/>
  <c r="O54" i="10"/>
  <c r="O55" i="10" s="1"/>
  <c r="P54" i="10"/>
  <c r="P55" i="10" s="1"/>
  <c r="Q54" i="10"/>
  <c r="Q55" i="10" s="1"/>
  <c r="R54" i="10"/>
  <c r="R55" i="10" s="1"/>
  <c r="S54" i="10"/>
  <c r="S55" i="10" s="1"/>
  <c r="T54" i="10"/>
  <c r="T55" i="10" s="1"/>
  <c r="U54" i="10"/>
  <c r="U55" i="10" s="1"/>
  <c r="V54" i="10"/>
  <c r="V55" i="10" s="1"/>
  <c r="W54" i="10"/>
  <c r="W55" i="10" s="1"/>
  <c r="X54" i="10"/>
  <c r="X55" i="10" s="1"/>
  <c r="Y54" i="10"/>
  <c r="Y55" i="10" s="1"/>
  <c r="Z54" i="10"/>
  <c r="Z55" i="10" s="1"/>
  <c r="AA54" i="10"/>
  <c r="AA55" i="10" s="1"/>
  <c r="AB54" i="10"/>
  <c r="AB55" i="10" s="1"/>
  <c r="AC54" i="10"/>
  <c r="AC55" i="10" s="1"/>
  <c r="AD54" i="10"/>
  <c r="AD55" i="10" s="1"/>
  <c r="AE54" i="10"/>
  <c r="AE55" i="10" s="1"/>
  <c r="AF54" i="10"/>
  <c r="AF55" i="10" s="1"/>
  <c r="AG54" i="10"/>
  <c r="AG55" i="10" s="1"/>
  <c r="AH54" i="10"/>
  <c r="AH55" i="10" s="1"/>
  <c r="AI54" i="10"/>
  <c r="AI55" i="10" s="1"/>
  <c r="AJ54" i="10"/>
  <c r="AJ55" i="10" s="1"/>
  <c r="AP54" i="10"/>
  <c r="AQ54" i="10"/>
  <c r="AQ55" i="10" s="1"/>
  <c r="AR54" i="10"/>
  <c r="AR55" i="10" s="1"/>
  <c r="AS54" i="10"/>
  <c r="AS55" i="10" s="1"/>
  <c r="AT54" i="10"/>
  <c r="AT55" i="10" s="1"/>
  <c r="AU54" i="10"/>
  <c r="AU55" i="10" s="1"/>
  <c r="I52" i="10"/>
  <c r="I53" i="10" s="1"/>
  <c r="J52" i="10"/>
  <c r="J53" i="10" s="1"/>
  <c r="K52" i="10"/>
  <c r="K53" i="10" s="1"/>
  <c r="L52" i="10"/>
  <c r="L53" i="10" s="1"/>
  <c r="M52" i="10"/>
  <c r="M53" i="10" s="1"/>
  <c r="N52" i="10"/>
  <c r="N53" i="10"/>
  <c r="O52" i="10"/>
  <c r="O53" i="10" s="1"/>
  <c r="P52" i="10"/>
  <c r="P53" i="10" s="1"/>
  <c r="Q52" i="10"/>
  <c r="Q53" i="10" s="1"/>
  <c r="R52" i="10"/>
  <c r="R53" i="10" s="1"/>
  <c r="S52" i="10"/>
  <c r="S53" i="10" s="1"/>
  <c r="T52" i="10"/>
  <c r="T53" i="10" s="1"/>
  <c r="U52" i="10"/>
  <c r="U53" i="10" s="1"/>
  <c r="V52" i="10"/>
  <c r="V53" i="10" s="1"/>
  <c r="W52" i="10"/>
  <c r="W53" i="10" s="1"/>
  <c r="X52" i="10"/>
  <c r="X53" i="10"/>
  <c r="Y52" i="10"/>
  <c r="Y53" i="10" s="1"/>
  <c r="Z52" i="10"/>
  <c r="Z53" i="10" s="1"/>
  <c r="AA52" i="10"/>
  <c r="AA53" i="10" s="1"/>
  <c r="AB52" i="10"/>
  <c r="AB53" i="10" s="1"/>
  <c r="AC52" i="10"/>
  <c r="AC53" i="10" s="1"/>
  <c r="AD52" i="10"/>
  <c r="AD53" i="10" s="1"/>
  <c r="AE52" i="10"/>
  <c r="AE53" i="10" s="1"/>
  <c r="AF52" i="10"/>
  <c r="AF53" i="10" s="1"/>
  <c r="AG52" i="10"/>
  <c r="AG53" i="10" s="1"/>
  <c r="AH52" i="10"/>
  <c r="AH53" i="10" s="1"/>
  <c r="AI52" i="10"/>
  <c r="AI53" i="10" s="1"/>
  <c r="AJ52" i="10"/>
  <c r="AJ53" i="10" s="1"/>
  <c r="AP52" i="10"/>
  <c r="AQ52" i="10"/>
  <c r="AQ53" i="10" s="1"/>
  <c r="AR52" i="10"/>
  <c r="AR53" i="10" s="1"/>
  <c r="AS52" i="10"/>
  <c r="AS53" i="10" s="1"/>
  <c r="AT52" i="10"/>
  <c r="AT53" i="10" s="1"/>
  <c r="AU52" i="10"/>
  <c r="AU53" i="10" s="1"/>
  <c r="I49" i="10"/>
  <c r="I46" i="10"/>
  <c r="J49" i="10"/>
  <c r="J46" i="10"/>
  <c r="K49" i="10"/>
  <c r="K46" i="10"/>
  <c r="L49" i="10"/>
  <c r="L46" i="10"/>
  <c r="M49" i="10"/>
  <c r="M46" i="10"/>
  <c r="N49" i="10"/>
  <c r="N46" i="10"/>
  <c r="O49" i="10"/>
  <c r="O46" i="10"/>
  <c r="P49" i="10"/>
  <c r="P46" i="10"/>
  <c r="Q49" i="10"/>
  <c r="Q46" i="10"/>
  <c r="R49" i="10"/>
  <c r="R46" i="10"/>
  <c r="S49" i="10"/>
  <c r="S46" i="10"/>
  <c r="T49" i="10"/>
  <c r="T46" i="10"/>
  <c r="U49" i="10"/>
  <c r="U46" i="10"/>
  <c r="V49" i="10"/>
  <c r="V46" i="10"/>
  <c r="W49" i="10"/>
  <c r="W46" i="10"/>
  <c r="X49" i="10"/>
  <c r="X46" i="10"/>
  <c r="Y49" i="10"/>
  <c r="Y46" i="10"/>
  <c r="Z49" i="10"/>
  <c r="Z46" i="10"/>
  <c r="AA49" i="10"/>
  <c r="AA46" i="10"/>
  <c r="AB49" i="10"/>
  <c r="AB50" i="10" s="1"/>
  <c r="AB51" i="10" s="1"/>
  <c r="AB46" i="10"/>
  <c r="AC49" i="10"/>
  <c r="AC46" i="10"/>
  <c r="AD49" i="10"/>
  <c r="AD46" i="10"/>
  <c r="AE49" i="10"/>
  <c r="AE46" i="10"/>
  <c r="AF49" i="10"/>
  <c r="AF50" i="10" s="1"/>
  <c r="AF51" i="10" s="1"/>
  <c r="AF46" i="10"/>
  <c r="AG49" i="10"/>
  <c r="AG46" i="10"/>
  <c r="AH49" i="10"/>
  <c r="AH46" i="10"/>
  <c r="AI49" i="10"/>
  <c r="AI46" i="10"/>
  <c r="AJ49" i="10"/>
  <c r="AJ50" i="10" s="1"/>
  <c r="AJ51" i="10" s="1"/>
  <c r="AJ46" i="10"/>
  <c r="AP49" i="10"/>
  <c r="AP46" i="10"/>
  <c r="AQ49" i="10"/>
  <c r="AQ46" i="10"/>
  <c r="AR49" i="10"/>
  <c r="AR46" i="10"/>
  <c r="AS49" i="10"/>
  <c r="AS50" i="10" s="1"/>
  <c r="AS51" i="10" s="1"/>
  <c r="AS46" i="10"/>
  <c r="AT49" i="10"/>
  <c r="AT46" i="10"/>
  <c r="AU49" i="10"/>
  <c r="AU46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AJ48" i="10"/>
  <c r="AP48" i="10"/>
  <c r="AQ48" i="10"/>
  <c r="AR48" i="10"/>
  <c r="AS48" i="10"/>
  <c r="AT48" i="10"/>
  <c r="AU48" i="10"/>
  <c r="G50" i="9"/>
  <c r="G49" i="9"/>
  <c r="AP45" i="10" l="1"/>
  <c r="AC45" i="10"/>
  <c r="AC61" i="10" s="1"/>
  <c r="AC62" i="10" s="1"/>
  <c r="U45" i="10"/>
  <c r="AR57" i="10"/>
  <c r="AR58" i="10" s="1"/>
  <c r="AI57" i="10"/>
  <c r="AI58" i="10" s="1"/>
  <c r="AE57" i="10"/>
  <c r="AE58" i="10" s="1"/>
  <c r="AA57" i="10"/>
  <c r="AA58" i="10" s="1"/>
  <c r="W57" i="10"/>
  <c r="W58" i="10" s="1"/>
  <c r="S57" i="10"/>
  <c r="S58" i="10" s="1"/>
  <c r="AR45" i="10"/>
  <c r="AR61" i="10" s="1"/>
  <c r="AR62" i="10" s="1"/>
  <c r="AE45" i="10"/>
  <c r="W45" i="10"/>
  <c r="S50" i="15"/>
  <c r="S51" i="15" s="1"/>
  <c r="AA50" i="15"/>
  <c r="AA51" i="15" s="1"/>
  <c r="AI50" i="15"/>
  <c r="AI51" i="15" s="1"/>
  <c r="N51" i="9"/>
  <c r="M51" i="9"/>
  <c r="K51" i="9"/>
  <c r="J51" i="9"/>
  <c r="H51" i="9"/>
  <c r="L61" i="10"/>
  <c r="L62" i="10" s="1"/>
  <c r="AH50" i="10"/>
  <c r="AH51" i="10" s="1"/>
  <c r="AJ45" i="10"/>
  <c r="AJ61" i="10" s="1"/>
  <c r="AJ62" i="10" s="1"/>
  <c r="AB45" i="10"/>
  <c r="AB61" i="10" s="1"/>
  <c r="AB62" i="10" s="1"/>
  <c r="T45" i="10"/>
  <c r="K45" i="10"/>
  <c r="K61" i="10" s="1"/>
  <c r="K62" i="10" s="1"/>
  <c r="Y50" i="15"/>
  <c r="Y51" i="15" s="1"/>
  <c r="W57" i="15"/>
  <c r="W58" i="15" s="1"/>
  <c r="AI45" i="10"/>
  <c r="AI61" i="10" s="1"/>
  <c r="AI62" i="10" s="1"/>
  <c r="AA45" i="10"/>
  <c r="AA61" i="10" s="1"/>
  <c r="AA62" i="10" s="1"/>
  <c r="J57" i="15"/>
  <c r="J58" i="15" s="1"/>
  <c r="AR45" i="15"/>
  <c r="AR61" i="15" s="1"/>
  <c r="AR62" i="15" s="1"/>
  <c r="AU50" i="10"/>
  <c r="AU51" i="10" s="1"/>
  <c r="AS45" i="10"/>
  <c r="AS61" i="10" s="1"/>
  <c r="AS62" i="10" s="1"/>
  <c r="AF45" i="10"/>
  <c r="AF61" i="10" s="1"/>
  <c r="AF62" i="10" s="1"/>
  <c r="X45" i="10"/>
  <c r="X61" i="10" s="1"/>
  <c r="X62" i="10" s="1"/>
  <c r="P45" i="10"/>
  <c r="P61" i="10" s="1"/>
  <c r="P62" i="10" s="1"/>
  <c r="AD50" i="10"/>
  <c r="AD51" i="10" s="1"/>
  <c r="AQ50" i="10"/>
  <c r="V50" i="15"/>
  <c r="V51" i="15" s="1"/>
  <c r="AT57" i="10"/>
  <c r="AT58" i="10" s="1"/>
  <c r="AP57" i="10"/>
  <c r="AG57" i="10"/>
  <c r="AG58" i="10" s="1"/>
  <c r="AC57" i="10"/>
  <c r="AC58" i="10" s="1"/>
  <c r="Y57" i="10"/>
  <c r="Y58" i="10" s="1"/>
  <c r="U57" i="10"/>
  <c r="U58" i="10" s="1"/>
  <c r="Q50" i="15"/>
  <c r="Q51" i="15" s="1"/>
  <c r="AC57" i="15"/>
  <c r="AC58" i="15" s="1"/>
  <c r="AP57" i="15"/>
  <c r="BA45" i="2"/>
  <c r="N45" i="2" s="1"/>
  <c r="Q45" i="2" s="1"/>
  <c r="BA37" i="2"/>
  <c r="N37" i="2" s="1"/>
  <c r="Q37" i="2" s="1"/>
  <c r="BA24" i="2"/>
  <c r="N24" i="2" s="1"/>
  <c r="Q24" i="2" s="1"/>
  <c r="BA20" i="2"/>
  <c r="N20" i="2" s="1"/>
  <c r="Q20" i="2" s="1"/>
  <c r="BA12" i="2"/>
  <c r="N12" i="2" s="1"/>
  <c r="Q12" i="2" s="1"/>
  <c r="BA48" i="2"/>
  <c r="N48" i="2" s="1"/>
  <c r="Q48" i="2" s="1"/>
  <c r="BA40" i="2"/>
  <c r="N40" i="2" s="1"/>
  <c r="Q40" i="2" s="1"/>
  <c r="BA27" i="2"/>
  <c r="N27" i="2" s="1"/>
  <c r="Q27" i="2" s="1"/>
  <c r="BA19" i="2"/>
  <c r="N19" i="2" s="1"/>
  <c r="Q19" i="2" s="1"/>
  <c r="BA11" i="2"/>
  <c r="N11" i="2" s="1"/>
  <c r="Q11" i="2" s="1"/>
  <c r="BA47" i="2"/>
  <c r="N47" i="2" s="1"/>
  <c r="Q47" i="2" s="1"/>
  <c r="BA43" i="2"/>
  <c r="N43" i="2" s="1"/>
  <c r="Q43" i="2" s="1"/>
  <c r="BA39" i="2"/>
  <c r="N39" i="2" s="1"/>
  <c r="Q39" i="2" s="1"/>
  <c r="BA30" i="2"/>
  <c r="N30" i="2" s="1"/>
  <c r="Q30" i="2" s="1"/>
  <c r="BA26" i="2"/>
  <c r="N26" i="2" s="1"/>
  <c r="Q26" i="2" s="1"/>
  <c r="BA22" i="2"/>
  <c r="N22" i="2" s="1"/>
  <c r="Q22" i="2" s="1"/>
  <c r="BA18" i="2"/>
  <c r="N18" i="2" s="1"/>
  <c r="Q18" i="2" s="1"/>
  <c r="BA14" i="2"/>
  <c r="N14" i="2" s="1"/>
  <c r="Q14" i="2" s="1"/>
  <c r="BA49" i="2"/>
  <c r="N49" i="2" s="1"/>
  <c r="Q49" i="2" s="1"/>
  <c r="BA41" i="2"/>
  <c r="N41" i="2" s="1"/>
  <c r="Q41" i="2" s="1"/>
  <c r="BA28" i="2"/>
  <c r="N28" i="2" s="1"/>
  <c r="Q28" i="2" s="1"/>
  <c r="BA16" i="2"/>
  <c r="N16" i="2" s="1"/>
  <c r="Q16" i="2" s="1"/>
  <c r="BA44" i="2"/>
  <c r="N44" i="2" s="1"/>
  <c r="Q44" i="2" s="1"/>
  <c r="BA36" i="2"/>
  <c r="N36" i="2" s="1"/>
  <c r="Q36" i="2" s="1"/>
  <c r="BA23" i="2"/>
  <c r="N23" i="2" s="1"/>
  <c r="Q23" i="2" s="1"/>
  <c r="BA15" i="2"/>
  <c r="N15" i="2" s="1"/>
  <c r="Q15" i="2" s="1"/>
  <c r="BA46" i="2"/>
  <c r="N46" i="2" s="1"/>
  <c r="Q46" i="2" s="1"/>
  <c r="BA42" i="2"/>
  <c r="N42" i="2" s="1"/>
  <c r="Q42" i="2" s="1"/>
  <c r="BA38" i="2"/>
  <c r="N38" i="2" s="1"/>
  <c r="Q38" i="2" s="1"/>
  <c r="BA29" i="2"/>
  <c r="N29" i="2" s="1"/>
  <c r="Q29" i="2" s="1"/>
  <c r="BA25" i="2"/>
  <c r="N25" i="2" s="1"/>
  <c r="Q25" i="2" s="1"/>
  <c r="BA21" i="2"/>
  <c r="N21" i="2" s="1"/>
  <c r="Q21" i="2" s="1"/>
  <c r="BA17" i="2"/>
  <c r="N17" i="2" s="1"/>
  <c r="Q17" i="2" s="1"/>
  <c r="BA13" i="2"/>
  <c r="N13" i="2" s="1"/>
  <c r="Q13" i="2" s="1"/>
  <c r="G52" i="2"/>
  <c r="E52" i="2"/>
  <c r="R53" i="2"/>
  <c r="R52" i="2"/>
  <c r="BA10" i="2"/>
  <c r="N10" i="2" s="1"/>
  <c r="Q10" i="2" s="1"/>
  <c r="Y50" i="10"/>
  <c r="Y51" i="10" s="1"/>
  <c r="W50" i="10"/>
  <c r="W51" i="10" s="1"/>
  <c r="U50" i="10"/>
  <c r="U51" i="10" s="1"/>
  <c r="S50" i="10"/>
  <c r="S51" i="10" s="1"/>
  <c r="Q50" i="10"/>
  <c r="Q51" i="10" s="1"/>
  <c r="O50" i="10"/>
  <c r="O51" i="10" s="1"/>
  <c r="M50" i="10"/>
  <c r="M51" i="10" s="1"/>
  <c r="K50" i="10"/>
  <c r="K51" i="10" s="1"/>
  <c r="N50" i="15"/>
  <c r="N51" i="15" s="1"/>
  <c r="AH50" i="15"/>
  <c r="AH51" i="15" s="1"/>
  <c r="O57" i="15"/>
  <c r="O58" i="15" s="1"/>
  <c r="AA57" i="15"/>
  <c r="AA58" i="15" s="1"/>
  <c r="AE57" i="15"/>
  <c r="AE58" i="15" s="1"/>
  <c r="H61" i="10"/>
  <c r="H62" i="10" s="1"/>
  <c r="I50" i="15"/>
  <c r="I51" i="15" s="1"/>
  <c r="R50" i="15"/>
  <c r="R51" i="15" s="1"/>
  <c r="Z50" i="15"/>
  <c r="Z51" i="15" s="1"/>
  <c r="AQ50" i="15"/>
  <c r="AQ51" i="15" s="1"/>
  <c r="AI57" i="15"/>
  <c r="AI58" i="15" s="1"/>
  <c r="K50" i="15"/>
  <c r="K51" i="15" s="1"/>
  <c r="AD50" i="15"/>
  <c r="AD51" i="15" s="1"/>
  <c r="AU50" i="15"/>
  <c r="AU51" i="15" s="1"/>
  <c r="S57" i="15"/>
  <c r="S58" i="15" s="1"/>
  <c r="AR57" i="15"/>
  <c r="AR58" i="15" s="1"/>
  <c r="U61" i="10"/>
  <c r="U62" i="10" s="1"/>
  <c r="Q61" i="10"/>
  <c r="Q62" i="10" s="1"/>
  <c r="AU57" i="10"/>
  <c r="AU58" i="10" s="1"/>
  <c r="T61" i="10"/>
  <c r="T62" i="10" s="1"/>
  <c r="X57" i="15"/>
  <c r="X58" i="15" s="1"/>
  <c r="Z50" i="10"/>
  <c r="Z51" i="10" s="1"/>
  <c r="X50" i="10"/>
  <c r="X51" i="10" s="1"/>
  <c r="V50" i="10"/>
  <c r="V51" i="10" s="1"/>
  <c r="T50" i="10"/>
  <c r="T51" i="10" s="1"/>
  <c r="R50" i="10"/>
  <c r="R51" i="10" s="1"/>
  <c r="P50" i="10"/>
  <c r="P51" i="10" s="1"/>
  <c r="N50" i="10"/>
  <c r="N51" i="10" s="1"/>
  <c r="L50" i="10"/>
  <c r="L51" i="10" s="1"/>
  <c r="J50" i="10"/>
  <c r="J51" i="10" s="1"/>
  <c r="AE61" i="10"/>
  <c r="AE62" i="10" s="1"/>
  <c r="S45" i="10"/>
  <c r="S61" i="10" s="1"/>
  <c r="S62" i="10" s="1"/>
  <c r="O45" i="10"/>
  <c r="J45" i="10"/>
  <c r="J61" i="10" s="1"/>
  <c r="J62" i="10" s="1"/>
  <c r="T57" i="15"/>
  <c r="T58" i="15" s="1"/>
  <c r="AF57" i="15"/>
  <c r="AF58" i="15" s="1"/>
  <c r="J45" i="15"/>
  <c r="J61" i="15" s="1"/>
  <c r="J62" i="15" s="1"/>
  <c r="N57" i="15"/>
  <c r="N58" i="15" s="1"/>
  <c r="AD57" i="15"/>
  <c r="AD58" i="15" s="1"/>
  <c r="H57" i="15"/>
  <c r="H58" i="15" s="1"/>
  <c r="P8" i="7" s="1"/>
  <c r="H45" i="15"/>
  <c r="H61" i="15" s="1"/>
  <c r="H62" i="15" s="1"/>
  <c r="AT61" i="10"/>
  <c r="AT62" i="10" s="1"/>
  <c r="AG61" i="10"/>
  <c r="AG62" i="10" s="1"/>
  <c r="Y61" i="10"/>
  <c r="Y62" i="10" s="1"/>
  <c r="I50" i="10"/>
  <c r="I51" i="10" s="1"/>
  <c r="AJ57" i="15"/>
  <c r="AJ58" i="15" s="1"/>
  <c r="H50" i="10"/>
  <c r="H51" i="10" s="1"/>
  <c r="Q5" i="7" s="1"/>
  <c r="AU45" i="10"/>
  <c r="AU61" i="10" s="1"/>
  <c r="AU62" i="10" s="1"/>
  <c r="AQ45" i="10"/>
  <c r="AQ61" i="10" s="1"/>
  <c r="AH45" i="10"/>
  <c r="AH61" i="10" s="1"/>
  <c r="AH62" i="10" s="1"/>
  <c r="AD45" i="10"/>
  <c r="AD61" i="10" s="1"/>
  <c r="AD62" i="10" s="1"/>
  <c r="Z45" i="10"/>
  <c r="Z61" i="10" s="1"/>
  <c r="Z62" i="10" s="1"/>
  <c r="V45" i="10"/>
  <c r="V61" i="10" s="1"/>
  <c r="V62" i="10" s="1"/>
  <c r="R45" i="10"/>
  <c r="R61" i="10" s="1"/>
  <c r="R62" i="10" s="1"/>
  <c r="N45" i="10"/>
  <c r="N61" i="10" s="1"/>
  <c r="N62" i="10" s="1"/>
  <c r="I45" i="10"/>
  <c r="I61" i="10" s="1"/>
  <c r="I62" i="10" s="1"/>
  <c r="P57" i="15"/>
  <c r="P58" i="15" s="1"/>
  <c r="P61" i="15"/>
  <c r="P62" i="15" s="1"/>
  <c r="T61" i="15"/>
  <c r="T62" i="15" s="1"/>
  <c r="X61" i="15"/>
  <c r="X62" i="15" s="1"/>
  <c r="AB61" i="15"/>
  <c r="AB62" i="15" s="1"/>
  <c r="AF61" i="15"/>
  <c r="AF62" i="15" s="1"/>
  <c r="AJ61" i="15"/>
  <c r="AJ62" i="15" s="1"/>
  <c r="AS61" i="15"/>
  <c r="AS62" i="15" s="1"/>
  <c r="H57" i="10"/>
  <c r="H58" i="10" s="1"/>
  <c r="Q8" i="7" s="1"/>
  <c r="M45" i="10"/>
  <c r="M61" i="10" s="1"/>
  <c r="M62" i="10" s="1"/>
  <c r="O51" i="9"/>
  <c r="L52" i="2"/>
  <c r="K52" i="2"/>
  <c r="J52" i="2"/>
  <c r="I52" i="2"/>
  <c r="H52" i="2"/>
  <c r="K45" i="15"/>
  <c r="K61" i="15" s="1"/>
  <c r="K62" i="15" s="1"/>
  <c r="W45" i="15"/>
  <c r="W61" i="15" s="1"/>
  <c r="W62" i="15" s="1"/>
  <c r="AA45" i="15"/>
  <c r="AA61" i="15" s="1"/>
  <c r="AA62" i="15" s="1"/>
  <c r="I45" i="15"/>
  <c r="I61" i="15" s="1"/>
  <c r="I62" i="15" s="1"/>
  <c r="AE45" i="15"/>
  <c r="AE61" i="15" s="1"/>
  <c r="AE62" i="15" s="1"/>
  <c r="M45" i="15"/>
  <c r="M61" i="15" s="1"/>
  <c r="M62" i="15" s="1"/>
  <c r="N45" i="15"/>
  <c r="N61" i="15" s="1"/>
  <c r="N62" i="15" s="1"/>
  <c r="S45" i="15"/>
  <c r="S61" i="15" s="1"/>
  <c r="S62" i="15" s="1"/>
  <c r="AI45" i="15"/>
  <c r="AI61" i="15" s="1"/>
  <c r="AI62" i="15" s="1"/>
  <c r="V45" i="15"/>
  <c r="V61" i="15" s="1"/>
  <c r="V62" i="15" s="1"/>
  <c r="AD45" i="15"/>
  <c r="AD61" i="15" s="1"/>
  <c r="AD62" i="15" s="1"/>
  <c r="AQ45" i="15"/>
  <c r="AQ62" i="15" s="1"/>
  <c r="L45" i="15"/>
  <c r="L61" i="15" s="1"/>
  <c r="L62" i="15" s="1"/>
  <c r="O45" i="15"/>
  <c r="O61" i="15" s="1"/>
  <c r="O62" i="15" s="1"/>
  <c r="W61" i="10"/>
  <c r="W62" i="10" s="1"/>
  <c r="O61" i="10"/>
  <c r="O62" i="10" s="1"/>
  <c r="G51" i="9"/>
  <c r="AT50" i="10"/>
  <c r="AT51" i="10" s="1"/>
  <c r="AR50" i="10"/>
  <c r="AR51" i="10" s="1"/>
  <c r="AP50" i="10"/>
  <c r="AI50" i="10"/>
  <c r="AI51" i="10" s="1"/>
  <c r="AG50" i="10"/>
  <c r="AG51" i="10" s="1"/>
  <c r="AE50" i="10"/>
  <c r="AE51" i="10" s="1"/>
  <c r="AC50" i="10"/>
  <c r="AC51" i="10" s="1"/>
  <c r="AA50" i="10"/>
  <c r="AA51" i="10" s="1"/>
  <c r="R45" i="15"/>
  <c r="R61" i="15" s="1"/>
  <c r="R62" i="15" s="1"/>
  <c r="Z45" i="15"/>
  <c r="Z61" i="15" s="1"/>
  <c r="Z62" i="15" s="1"/>
  <c r="AH45" i="15"/>
  <c r="AH61" i="15" s="1"/>
  <c r="AH62" i="15" s="1"/>
  <c r="AU45" i="15"/>
  <c r="AU61" i="15" s="1"/>
  <c r="AU62" i="15" s="1"/>
  <c r="Q57" i="10"/>
  <c r="Q58" i="10" s="1"/>
  <c r="O57" i="10"/>
  <c r="O58" i="10" s="1"/>
  <c r="M57" i="10"/>
  <c r="M58" i="10" s="1"/>
  <c r="K57" i="10"/>
  <c r="K58" i="10" s="1"/>
  <c r="I57" i="10"/>
  <c r="I58" i="10" s="1"/>
  <c r="AS57" i="10"/>
  <c r="AS58" i="10" s="1"/>
  <c r="AQ57" i="10"/>
  <c r="AQ58" i="10" s="1"/>
  <c r="AJ57" i="10"/>
  <c r="AJ58" i="10" s="1"/>
  <c r="AH57" i="10"/>
  <c r="AH58" i="10" s="1"/>
  <c r="AF57" i="10"/>
  <c r="AF58" i="10" s="1"/>
  <c r="AD57" i="10"/>
  <c r="AD58" i="10" s="1"/>
  <c r="AB57" i="10"/>
  <c r="AB58" i="10" s="1"/>
  <c r="Z57" i="10"/>
  <c r="Z58" i="10" s="1"/>
  <c r="X57" i="10"/>
  <c r="X58" i="10" s="1"/>
  <c r="V57" i="10"/>
  <c r="V58" i="10" s="1"/>
  <c r="T57" i="10"/>
  <c r="T58" i="10" s="1"/>
  <c r="R57" i="10"/>
  <c r="R58" i="10" s="1"/>
  <c r="P57" i="10"/>
  <c r="P58" i="10" s="1"/>
  <c r="N57" i="10"/>
  <c r="N58" i="10" s="1"/>
  <c r="L57" i="10"/>
  <c r="L58" i="10" s="1"/>
  <c r="J57" i="10"/>
  <c r="J58" i="10" s="1"/>
  <c r="L57" i="15"/>
  <c r="L58" i="15" s="1"/>
  <c r="Q45" i="15"/>
  <c r="Q61" i="15" s="1"/>
  <c r="Q62" i="15" s="1"/>
  <c r="H50" i="15"/>
  <c r="H51" i="15" s="1"/>
  <c r="P5" i="7" s="1"/>
  <c r="U45" i="15"/>
  <c r="U61" i="15" s="1"/>
  <c r="U62" i="15" s="1"/>
  <c r="Y45" i="15"/>
  <c r="Y61" i="15" s="1"/>
  <c r="Y62" i="15" s="1"/>
  <c r="AC45" i="15"/>
  <c r="AC61" i="15" s="1"/>
  <c r="AC62" i="15" s="1"/>
  <c r="AG45" i="15"/>
  <c r="AG61" i="15" s="1"/>
  <c r="AG62" i="15" s="1"/>
  <c r="AP45" i="15"/>
  <c r="AT45" i="15"/>
  <c r="AT61" i="15" s="1"/>
  <c r="AT62" i="15" s="1"/>
  <c r="Q12" i="7" l="1"/>
  <c r="P12" i="7"/>
  <c r="U6" i="7"/>
  <c r="F50" i="2"/>
  <c r="F51" i="2"/>
  <c r="R51" i="2"/>
  <c r="P11" i="7"/>
  <c r="Q11" i="7"/>
  <c r="F52" i="2" l="1"/>
  <c r="W51" i="2"/>
  <c r="V51" i="2"/>
  <c r="AB51" i="2"/>
  <c r="AG51" i="2"/>
  <c r="AL51" i="2"/>
  <c r="AR51" i="2"/>
  <c r="AW51" i="2"/>
  <c r="X51" i="2"/>
  <c r="AC51" i="2"/>
  <c r="AH51" i="2"/>
  <c r="AN51" i="2"/>
  <c r="AS51" i="2"/>
  <c r="AX51" i="2"/>
  <c r="T51" i="2"/>
  <c r="Y51" i="2"/>
  <c r="AD51" i="2"/>
  <c r="AJ51" i="2"/>
  <c r="AO51" i="2"/>
  <c r="AT51" i="2"/>
  <c r="AZ51" i="2"/>
  <c r="U51" i="2"/>
  <c r="Z51" i="2"/>
  <c r="AF51" i="2"/>
  <c r="AK51" i="2"/>
  <c r="AP51" i="2"/>
  <c r="AV51" i="2"/>
  <c r="S51" i="2"/>
  <c r="AU51" i="2"/>
  <c r="AE51" i="2"/>
  <c r="AQ51" i="2"/>
  <c r="AA51" i="2"/>
  <c r="AM51" i="2"/>
  <c r="AY51" i="2"/>
  <c r="AI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win98</author>
    <author>School</author>
  </authors>
  <commentList>
    <comment ref="D8" authorId="0" shapeId="0" xr:uid="{00000000-0006-0000-0300-000001000000}">
      <text>
        <r>
          <rPr>
            <sz val="10"/>
            <color indexed="81"/>
            <rFont val="Arial"/>
            <family val="2"/>
          </rPr>
          <t>noteer:
m    (= meisje)
j      (= jongen)</t>
        </r>
      </text>
    </comment>
    <comment ref="G8" authorId="0" shapeId="0" xr:uid="{00000000-0006-0000-0300-000002000000}">
      <text>
        <r>
          <rPr>
            <sz val="10"/>
            <color indexed="81"/>
            <rFont val="Arial"/>
            <family val="2"/>
          </rPr>
          <t>noteer het aantal letters dat benoemd wordt
onv.    = 0 - 4
matig = 5 - 8</t>
        </r>
      </text>
    </comment>
    <comment ref="H8" authorId="0" shapeId="0" xr:uid="{00000000-0006-0000-0300-000003000000}">
      <text>
        <r>
          <rPr>
            <sz val="10"/>
            <color indexed="81"/>
            <rFont val="Arial"/>
            <family val="2"/>
          </rPr>
          <t>noteer het aantal seconden
onv.    &gt; 29 sec.
matig = 23 - 29 sec.</t>
        </r>
      </text>
    </comment>
    <comment ref="I8" authorId="0" shapeId="0" xr:uid="{00000000-0006-0000-0300-000004000000}">
      <text>
        <r>
          <rPr>
            <sz val="10"/>
            <color indexed="81"/>
            <rFont val="Arial"/>
            <family val="2"/>
          </rPr>
          <t>noteer de score
onv.    = 0 - 5
matig = 6 - 10</t>
        </r>
      </text>
    </comment>
    <comment ref="J8" authorId="1" shapeId="0" xr:uid="{00000000-0006-0000-0300-000005000000}">
      <text>
        <r>
          <rPr>
            <sz val="10"/>
            <color indexed="81"/>
            <rFont val="Tahoma"/>
            <family val="2"/>
          </rPr>
          <t>noteer de score
onv.    = 0 - 5
matig = 6 - 7</t>
        </r>
      </text>
    </comment>
    <comment ref="K8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vul in: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 (bij "ja")
</t>
        </r>
        <r>
          <rPr>
            <b/>
            <sz val="10"/>
            <color indexed="81"/>
            <rFont val="Arial"/>
            <family val="2"/>
          </rPr>
          <t xml:space="preserve">d </t>
        </r>
        <r>
          <rPr>
            <sz val="10"/>
            <color indexed="81"/>
            <rFont val="Arial"/>
            <family val="2"/>
          </rPr>
          <t xml:space="preserve">   (bij "deels")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 (bij "nee")</t>
        </r>
      </text>
    </comment>
    <comment ref="L8" authorId="0" shapeId="0" xr:uid="{00000000-0006-0000-0300-000007000000}">
      <text>
        <r>
          <rPr>
            <sz val="10"/>
            <color indexed="81"/>
            <rFont val="Arial"/>
            <family val="2"/>
          </rPr>
          <t>noteer de score
onv.    = 0 - 7
matig = 8 - 13</t>
        </r>
      </text>
    </comment>
    <comment ref="M8" authorId="0" shapeId="0" xr:uid="{00000000-0006-0000-0300-000008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(als "ja")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(bij "nee")</t>
        </r>
      </text>
    </comment>
    <comment ref="N8" authorId="0" shapeId="0" xr:uid="{00000000-0006-0000-0300-000009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(als "ja")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(bij "nee")
</t>
        </r>
        <r>
          <rPr>
            <b/>
            <sz val="10"/>
            <color indexed="81"/>
            <rFont val="Arial"/>
            <family val="2"/>
          </rPr>
          <t xml:space="preserve">? </t>
        </r>
        <r>
          <rPr>
            <sz val="10"/>
            <color indexed="81"/>
            <rFont val="Arial"/>
            <family val="2"/>
          </rPr>
          <t xml:space="preserve">  (bij twijfel)</t>
        </r>
      </text>
    </comment>
    <comment ref="O8" authorId="0" shapeId="0" xr:uid="{00000000-0006-0000-0300-00000A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v </t>
        </r>
        <r>
          <rPr>
            <sz val="10"/>
            <color indexed="81"/>
            <rFont val="Arial"/>
            <family val="2"/>
          </rPr>
          <t xml:space="preserve">   (als "voldoende / goed")
</t>
        </r>
        <r>
          <rPr>
            <b/>
            <sz val="10"/>
            <color indexed="81"/>
            <rFont val="Arial"/>
            <family val="2"/>
          </rPr>
          <t>m</t>
        </r>
        <r>
          <rPr>
            <sz val="10"/>
            <color indexed="81"/>
            <rFont val="Arial"/>
            <family val="2"/>
          </rPr>
          <t xml:space="preserve">   (bij "matig")
</t>
        </r>
        <r>
          <rPr>
            <b/>
            <sz val="10"/>
            <color indexed="81"/>
            <rFont val="Arial"/>
            <family val="2"/>
          </rPr>
          <t>o</t>
        </r>
        <r>
          <rPr>
            <sz val="10"/>
            <color indexed="81"/>
            <rFont val="Arial"/>
            <family val="2"/>
          </rPr>
          <t xml:space="preserve">    (bij "onvoldoende")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win98</author>
    <author>School</author>
  </authors>
  <commentList>
    <comment ref="D8" authorId="0" shapeId="0" xr:uid="{00000000-0006-0000-0400-000001000000}">
      <text>
        <r>
          <rPr>
            <sz val="10"/>
            <color indexed="81"/>
            <rFont val="Arial"/>
            <family val="2"/>
          </rPr>
          <t>noteer:
m    (= meisje)
j      (= jongen)</t>
        </r>
      </text>
    </comment>
    <comment ref="G8" authorId="0" shapeId="0" xr:uid="{00000000-0006-0000-0400-000002000000}">
      <text>
        <r>
          <rPr>
            <sz val="10"/>
            <color indexed="81"/>
            <rFont val="Arial"/>
            <family val="2"/>
          </rPr>
          <t>noteer het aantal letters dat benoemd wordt
onv.    = 0 - 8
matig = 9 - 14</t>
        </r>
      </text>
    </comment>
    <comment ref="H8" authorId="0" shapeId="0" xr:uid="{00000000-0006-0000-0400-000003000000}">
      <text>
        <r>
          <rPr>
            <sz val="10"/>
            <color indexed="81"/>
            <rFont val="Arial"/>
            <family val="2"/>
          </rPr>
          <t>noteer het aantal seconden
onv.    &gt; 29 sec.
matig = 23 - 29 sec.</t>
        </r>
      </text>
    </comment>
    <comment ref="I8" authorId="0" shapeId="0" xr:uid="{00000000-0006-0000-0400-000004000000}">
      <text>
        <r>
          <rPr>
            <sz val="10"/>
            <color indexed="81"/>
            <rFont val="Arial"/>
            <family val="2"/>
          </rPr>
          <t>noteer de score
onv.    = 0 - 8
matig = 9 - 12</t>
        </r>
      </text>
    </comment>
    <comment ref="J8" authorId="1" shapeId="0" xr:uid="{00000000-0006-0000-0400-000005000000}">
      <text>
        <r>
          <rPr>
            <sz val="10"/>
            <color indexed="81"/>
            <rFont val="Tahoma"/>
            <family val="2"/>
          </rPr>
          <t>noteer de score
onv.    = 0 - 5
matig = 6 - 7</t>
        </r>
      </text>
    </comment>
    <comment ref="K8" authorId="0" shapeId="0" xr:uid="{00000000-0006-0000-0400-000006000000}">
      <text>
        <r>
          <rPr>
            <sz val="10"/>
            <color indexed="81"/>
            <rFont val="Arial"/>
            <family val="2"/>
          </rPr>
          <t xml:space="preserve">vul in: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 (bij "ja")
</t>
        </r>
        <r>
          <rPr>
            <b/>
            <sz val="10"/>
            <color indexed="81"/>
            <rFont val="Arial"/>
            <family val="2"/>
          </rPr>
          <t xml:space="preserve">d </t>
        </r>
        <r>
          <rPr>
            <sz val="10"/>
            <color indexed="81"/>
            <rFont val="Arial"/>
            <family val="2"/>
          </rPr>
          <t xml:space="preserve">   (bij "deels")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 (bij "nee")</t>
        </r>
      </text>
    </comment>
    <comment ref="L8" authorId="0" shapeId="0" xr:uid="{00000000-0006-0000-0400-000007000000}">
      <text>
        <r>
          <rPr>
            <sz val="10"/>
            <color indexed="81"/>
            <rFont val="Arial"/>
            <family val="2"/>
          </rPr>
          <t>noteer de score
onv.    = 0 - 7
matig = 8 - 13</t>
        </r>
      </text>
    </comment>
    <comment ref="M8" authorId="0" shapeId="0" xr:uid="{00000000-0006-0000-0400-000008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(als "ja")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(bij "nee")</t>
        </r>
      </text>
    </comment>
    <comment ref="N8" authorId="0" shapeId="0" xr:uid="{00000000-0006-0000-0400-000009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j </t>
        </r>
        <r>
          <rPr>
            <sz val="10"/>
            <color indexed="81"/>
            <rFont val="Arial"/>
            <family val="2"/>
          </rPr>
          <t xml:space="preserve">   (als "ja")
</t>
        </r>
        <r>
          <rPr>
            <b/>
            <sz val="10"/>
            <color indexed="81"/>
            <rFont val="Arial"/>
            <family val="2"/>
          </rPr>
          <t>n</t>
        </r>
        <r>
          <rPr>
            <sz val="10"/>
            <color indexed="81"/>
            <rFont val="Arial"/>
            <family val="2"/>
          </rPr>
          <t xml:space="preserve">   (bij "nee")
</t>
        </r>
        <r>
          <rPr>
            <b/>
            <sz val="10"/>
            <color indexed="81"/>
            <rFont val="Arial"/>
            <family val="2"/>
          </rPr>
          <t xml:space="preserve">? </t>
        </r>
        <r>
          <rPr>
            <sz val="10"/>
            <color indexed="81"/>
            <rFont val="Arial"/>
            <family val="2"/>
          </rPr>
          <t xml:space="preserve">  (bij twijfel)</t>
        </r>
      </text>
    </comment>
    <comment ref="O8" authorId="0" shapeId="0" xr:uid="{00000000-0006-0000-0400-00000A000000}">
      <text>
        <r>
          <rPr>
            <sz val="10"/>
            <color indexed="81"/>
            <rFont val="Arial"/>
            <family val="2"/>
          </rPr>
          <t xml:space="preserve">noteer:
</t>
        </r>
        <r>
          <rPr>
            <b/>
            <sz val="10"/>
            <color indexed="81"/>
            <rFont val="Arial"/>
            <family val="2"/>
          </rPr>
          <t xml:space="preserve">v </t>
        </r>
        <r>
          <rPr>
            <sz val="10"/>
            <color indexed="81"/>
            <rFont val="Arial"/>
            <family val="2"/>
          </rPr>
          <t xml:space="preserve">   (als "voldoende / goed")
</t>
        </r>
        <r>
          <rPr>
            <b/>
            <sz val="10"/>
            <color indexed="81"/>
            <rFont val="Arial"/>
            <family val="2"/>
          </rPr>
          <t>m</t>
        </r>
        <r>
          <rPr>
            <sz val="10"/>
            <color indexed="81"/>
            <rFont val="Arial"/>
            <family val="2"/>
          </rPr>
          <t xml:space="preserve">   (bij "matig")
</t>
        </r>
        <r>
          <rPr>
            <b/>
            <sz val="10"/>
            <color indexed="81"/>
            <rFont val="Arial"/>
            <family val="2"/>
          </rPr>
          <t>o</t>
        </r>
        <r>
          <rPr>
            <sz val="10"/>
            <color indexed="81"/>
            <rFont val="Arial"/>
            <family val="2"/>
          </rPr>
          <t xml:space="preserve">    (bij "onvoldoende")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win98</author>
  </authors>
  <commentList>
    <comment ref="E9" authorId="0" shapeId="0" xr:uid="{00000000-0006-0000-0500-000001000000}">
      <text>
        <r>
          <rPr>
            <sz val="10"/>
            <color indexed="81"/>
            <rFont val="Arial"/>
            <family val="2"/>
          </rPr>
          <t>max score: 18
vold / goed &gt; 15
matig = 14 - 15
onvold = 0 - 13</t>
        </r>
      </text>
    </comment>
    <comment ref="F9" authorId="0" shapeId="0" xr:uid="{00000000-0006-0000-0500-000002000000}">
      <text>
        <r>
          <rPr>
            <sz val="10"/>
            <color indexed="81"/>
            <rFont val="Arial"/>
            <family val="2"/>
          </rPr>
          <t>max score: 34
goed &gt; 26
vold &gt; 14
matig = 11 - 14
onvold = 0 - 10</t>
        </r>
      </text>
    </comment>
    <comment ref="G9" authorId="0" shapeId="0" xr:uid="{00000000-0006-0000-0500-000003000000}">
      <text>
        <r>
          <rPr>
            <sz val="10"/>
            <color indexed="81"/>
            <rFont val="Arial"/>
            <family val="2"/>
          </rPr>
          <t>max score: 10
vold / goed &gt; 8
matig = 8
onvold = 0 - 7</t>
        </r>
      </text>
    </comment>
    <comment ref="H9" authorId="0" shapeId="0" xr:uid="{00000000-0006-0000-0500-000004000000}">
      <text>
        <r>
          <rPr>
            <sz val="10"/>
            <color indexed="81"/>
            <rFont val="Arial"/>
            <family val="2"/>
          </rPr>
          <t>max score: 16
vold / goed &gt; 14
matig = 12 - 14
onvold = 0 - 11</t>
        </r>
      </text>
    </comment>
    <comment ref="I9" authorId="0" shapeId="0" xr:uid="{00000000-0006-0000-0500-000005000000}">
      <text>
        <r>
          <rPr>
            <sz val="10"/>
            <color indexed="81"/>
            <rFont val="Arial"/>
            <family val="2"/>
          </rPr>
          <t>noteer de tijd en bereken de gemiddelde snelheid per letter door het aantal seconden te delen door 50 (aantal items)
bijv: 
3 min en 20 sec = (3x60)+20 = 200 seconden / 50 = 4 seconden per item</t>
        </r>
      </text>
    </comment>
    <comment ref="J9" authorId="0" shapeId="0" xr:uid="{00000000-0006-0000-0500-000006000000}">
      <text>
        <r>
          <rPr>
            <sz val="10"/>
            <color indexed="81"/>
            <rFont val="Arial"/>
            <family val="2"/>
          </rPr>
          <t>noteer de tijd en bereken de gemiddelde snelheid per cijfer door het aantal seconden te delen door 50 (aantal items)
bijv: 
3 min en 20 sec = (3x60)+20 = 200 seconden / 50 = 4 seconden per item</t>
        </r>
      </text>
    </comment>
    <comment ref="K9" authorId="0" shapeId="0" xr:uid="{00000000-0006-0000-0500-000007000000}">
      <text>
        <r>
          <rPr>
            <sz val="10"/>
            <color indexed="81"/>
            <rFont val="Arial"/>
            <family val="2"/>
          </rPr>
          <t>noteer de tijd en bereken de gemiddelde snelheid per plaatje door het aantal seconden te delen door 50 (aantal items)
bijv: 
3 min en 20 sec = (3x60)+20 = 200 seconden / 50 = 4 seconden per item</t>
        </r>
      </text>
    </comment>
    <comment ref="L9" authorId="0" shapeId="0" xr:uid="{00000000-0006-0000-0500-000008000000}">
      <text>
        <r>
          <rPr>
            <sz val="10"/>
            <color indexed="81"/>
            <rFont val="Arial"/>
            <family val="2"/>
          </rPr>
          <t>noteer de tijd en bereken de gemiddelde snelheid per kleur door het aantal seconden te delen door 50 (aantal items)
bijv: 
3 min en 20 sec = (3x60)+20 = 200 seconden / 50 = 4 seconden per item</t>
        </r>
      </text>
    </comment>
  </commentList>
</comments>
</file>

<file path=xl/sharedStrings.xml><?xml version="1.0" encoding="utf-8"?>
<sst xmlns="http://schemas.openxmlformats.org/spreadsheetml/2006/main" count="377" uniqueCount="169">
  <si>
    <t>Naam:</t>
  </si>
  <si>
    <t>letterclustertest</t>
  </si>
  <si>
    <t>score</t>
  </si>
  <si>
    <t>letters benoemen</t>
  </si>
  <si>
    <t xml:space="preserve">groep </t>
  </si>
  <si>
    <t>percentage onv./matig</t>
  </si>
  <si>
    <t>onvoldoende / matig</t>
  </si>
  <si>
    <t>totaal aantal leerlingen</t>
  </si>
  <si>
    <t xml:space="preserve">datum: </t>
  </si>
  <si>
    <t>fonemische analysetest</t>
  </si>
  <si>
    <t>rijmen</t>
  </si>
  <si>
    <t>beginklank</t>
  </si>
  <si>
    <t xml:space="preserve">onvoldoende </t>
  </si>
  <si>
    <t>% onvoldoende</t>
  </si>
  <si>
    <t>onvoldoende</t>
  </si>
  <si>
    <t>auditieve</t>
  </si>
  <si>
    <t>analyse</t>
  </si>
  <si>
    <t>synthese</t>
  </si>
  <si>
    <t>letters</t>
  </si>
  <si>
    <t>matig</t>
  </si>
  <si>
    <t>aanvullende informatie</t>
  </si>
  <si>
    <t>2.1</t>
  </si>
  <si>
    <t>woorden</t>
  </si>
  <si>
    <t>alfabetisch principe</t>
  </si>
  <si>
    <t>geb.datum</t>
  </si>
  <si>
    <t>a. weigert</t>
  </si>
  <si>
    <t>b. plaatjes benoemen</t>
  </si>
  <si>
    <t>d. schriftelijke taal</t>
  </si>
  <si>
    <t>e. leest echt</t>
  </si>
  <si>
    <t>a. tekeningetjes</t>
  </si>
  <si>
    <t>b. krabbels</t>
  </si>
  <si>
    <t>c. reeksen letterachtigen</t>
  </si>
  <si>
    <t>d. relatie tussen letters en klanken</t>
  </si>
  <si>
    <t>e. woord correct zoals het klinkt</t>
  </si>
  <si>
    <t>geboortedatum</t>
  </si>
  <si>
    <t>datum:</t>
  </si>
  <si>
    <t>j / m</t>
  </si>
  <si>
    <t xml:space="preserve">letters </t>
  </si>
  <si>
    <t xml:space="preserve">kleuren </t>
  </si>
  <si>
    <t>invented spelling</t>
  </si>
  <si>
    <t>logopedie</t>
  </si>
  <si>
    <t>erfelijk</t>
  </si>
  <si>
    <t>het oordeel van juf</t>
  </si>
  <si>
    <t>.. - .. - ….</t>
  </si>
  <si>
    <t>benoemd</t>
  </si>
  <si>
    <t>tempo</t>
  </si>
  <si>
    <t>eigen naam</t>
  </si>
  <si>
    <t>j</t>
  </si>
  <si>
    <t>kleuren tempo</t>
  </si>
  <si>
    <t>oordeel juf</t>
  </si>
  <si>
    <t>3.0</t>
  </si>
  <si>
    <t>leerlingenlijst</t>
  </si>
  <si>
    <t>begin groep 3</t>
  </si>
  <si>
    <t>c. mondelinge taal</t>
  </si>
  <si>
    <t>A.   Boekoriëntatie en verhaalbegrip</t>
  </si>
  <si>
    <t>is aandachtig bij het voorlezen, geniet ervan</t>
  </si>
  <si>
    <t>j / n</t>
  </si>
  <si>
    <t>reageert tijdens het voorlezen, sluit aan bij het verhaal</t>
  </si>
  <si>
    <t>verwacht iets: voorspellingen of vragen over de tekst</t>
  </si>
  <si>
    <t>imiteert voorleesgedrag</t>
  </si>
  <si>
    <t>speelt verhaal na</t>
  </si>
  <si>
    <t>vertelt boekinhoud</t>
  </si>
  <si>
    <t>X</t>
  </si>
  <si>
    <t>B.   Oriëntatie op de functie</t>
  </si>
  <si>
    <t>en aard van geschreven taal</t>
  </si>
  <si>
    <t>kan symbolen gebruiken (picto's, lotto's)</t>
  </si>
  <si>
    <t>gaat graag in de lees-schrijfhoek + is actief en zelfst. met lezen / schrijven bezig</t>
  </si>
  <si>
    <t>vraagt de leerkracht om dingen op te schrijven</t>
  </si>
  <si>
    <t>is nieuwsgierig naar lezen en schrijven, stelt daar vragen over</t>
  </si>
  <si>
    <t>kan actief rijmen (ook woorden die eindigen op -p of -t)</t>
  </si>
  <si>
    <t>kan de beginklank van een woord zeggen</t>
  </si>
  <si>
    <t>kan drieklanken auditief synthetiseren</t>
  </si>
  <si>
    <t xml:space="preserve">kan letters correct benoemen </t>
  </si>
  <si>
    <t>leest eigen naam</t>
  </si>
  <si>
    <t>schrijft (stukje van) eigen naam</t>
  </si>
  <si>
    <t>herkent woorden in de klas</t>
  </si>
  <si>
    <t xml:space="preserve">schrijft zelf: </t>
  </si>
  <si>
    <t>duidelijke woordvindingsproblemen</t>
  </si>
  <si>
    <t>moeite met het spraakverstaan in achtergrondlawaai</t>
  </si>
  <si>
    <t>moeite met een verbaal gegeven opdracht</t>
  </si>
  <si>
    <t>thuis wordt niet veel (voor)gelezen</t>
  </si>
  <si>
    <t>lees- spellingsproblemen in de familie</t>
  </si>
  <si>
    <t>vertraagde spraakontwikkeling</t>
  </si>
  <si>
    <t>vraag A1-C3 met "ja"</t>
  </si>
  <si>
    <t>vraag A7</t>
  </si>
  <si>
    <t>vraag D1 - D7 met "nee"</t>
  </si>
  <si>
    <t>puntentotaal:</t>
  </si>
  <si>
    <t>percentage:</t>
  </si>
  <si>
    <t>C.   Taalbewustzijn en</t>
  </si>
  <si>
    <t>D.   Functioneel lezen en schrijven</t>
  </si>
  <si>
    <t>E.   Specifieke risicofactoren</t>
  </si>
  <si>
    <t>vraag D4</t>
  </si>
  <si>
    <t>zelf verhaal voorlezen</t>
  </si>
  <si>
    <r>
      <t xml:space="preserve">Signalering ontwikkeling tussendoelen beginnende geletterdheid </t>
    </r>
    <r>
      <rPr>
        <sz val="10"/>
        <rFont val="Arial"/>
        <family val="2"/>
      </rPr>
      <t>(Anneke Smits)</t>
    </r>
  </si>
  <si>
    <t>benoemtaak</t>
  </si>
  <si>
    <t>cijfers</t>
  </si>
  <si>
    <t>plaatjes</t>
  </si>
  <si>
    <t>kleuren</t>
  </si>
  <si>
    <t>vraag A1 - A6 met "ja"</t>
  </si>
  <si>
    <t>totaal boekorientatie:</t>
  </si>
  <si>
    <t>percentage boekoriëntatie:</t>
  </si>
  <si>
    <t>vraag B1 - B5 met "ja"</t>
  </si>
  <si>
    <t>percentage geschreven taal</t>
  </si>
  <si>
    <t>percentage taalbewustzijn</t>
  </si>
  <si>
    <t>vraag C1 - C4 met "ja"</t>
  </si>
  <si>
    <t>vraag D1 - D3 met "ja"</t>
  </si>
  <si>
    <t>totaal functioneel lezen en schrijven</t>
  </si>
  <si>
    <t>percentage lezen en schrijven</t>
  </si>
  <si>
    <t>percentage risicofactoren</t>
  </si>
  <si>
    <t>punten totaal</t>
  </si>
  <si>
    <t>A = boekoriëntatie</t>
  </si>
  <si>
    <t>B = geschreven taal</t>
  </si>
  <si>
    <t>C = taalbewustzijn</t>
  </si>
  <si>
    <t>D = lezen en schrijven</t>
  </si>
  <si>
    <t>E = risicofactoren</t>
  </si>
  <si>
    <t>opmerkingen</t>
  </si>
  <si>
    <t>verzamelformulier dyslexieprotocol van</t>
  </si>
  <si>
    <t>percentage totaal</t>
  </si>
  <si>
    <t>toetsen van prof. Aarnoutse</t>
  </si>
  <si>
    <t>tussendoelen</t>
  </si>
  <si>
    <t>problemen met het leren en snel benoemen van: kleuren (letters)</t>
  </si>
  <si>
    <t>weet dat de leerkracht de tekst niet kan lezen als de letters bedekt zijn</t>
  </si>
  <si>
    <t>2.2</t>
  </si>
  <si>
    <t>score 1</t>
  </si>
  <si>
    <t>score 2</t>
  </si>
  <si>
    <t>BAO - Kleuterscreening (januari) - groep 2</t>
  </si>
  <si>
    <t>BAO - Kleuterscreening (mei / juni) - groep 2</t>
  </si>
  <si>
    <t>aud. analyse</t>
  </si>
  <si>
    <t>aud. synthese</t>
  </si>
  <si>
    <t xml:space="preserve">auditieve </t>
  </si>
  <si>
    <t>i</t>
  </si>
  <si>
    <t>e</t>
  </si>
  <si>
    <t>o</t>
  </si>
  <si>
    <t>a</t>
  </si>
  <si>
    <t>u</t>
  </si>
  <si>
    <t>aa</t>
  </si>
  <si>
    <t>ee</t>
  </si>
  <si>
    <t>oo</t>
  </si>
  <si>
    <t>uu</t>
  </si>
  <si>
    <t>oe</t>
  </si>
  <si>
    <t>ij</t>
  </si>
  <si>
    <t>eu</t>
  </si>
  <si>
    <t>ie</t>
  </si>
  <si>
    <t>ou</t>
  </si>
  <si>
    <t>au</t>
  </si>
  <si>
    <t>ui</t>
  </si>
  <si>
    <t>ei</t>
  </si>
  <si>
    <t>k</t>
  </si>
  <si>
    <t>m</t>
  </si>
  <si>
    <t>s</t>
  </si>
  <si>
    <t>p</t>
  </si>
  <si>
    <t>r</t>
  </si>
  <si>
    <t>v</t>
  </si>
  <si>
    <t>n</t>
  </si>
  <si>
    <t>t</t>
  </si>
  <si>
    <t>b</t>
  </si>
  <si>
    <t>d</t>
  </si>
  <si>
    <t>z</t>
  </si>
  <si>
    <t>h</t>
  </si>
  <si>
    <t>w</t>
  </si>
  <si>
    <t>l</t>
  </si>
  <si>
    <t>g</t>
  </si>
  <si>
    <t>f</t>
  </si>
  <si>
    <t>x = niet gekend</t>
  </si>
  <si>
    <t>totaal</t>
  </si>
  <si>
    <t>aantal X</t>
  </si>
  <si>
    <t>jan</t>
  </si>
  <si>
    <t>bla bla bla</t>
  </si>
  <si>
    <t>tante 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</si>
</sst>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/mmm/yyyy"/>
    <numFmt numFmtId="166" formatCode="[$-413]d/mmm/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9"/>
      <name val="Wingdings"/>
      <charset val="2"/>
    </font>
    <font>
      <sz val="9"/>
      <name val="Wingdings 2"/>
      <family val="1"/>
      <charset val="2"/>
    </font>
    <font>
      <sz val="10"/>
      <name val="Arial"/>
      <family val="2"/>
    </font>
    <font>
      <sz val="10"/>
      <color indexed="81"/>
      <name val="Tahoma"/>
      <family val="2"/>
    </font>
    <font>
      <sz val="12"/>
      <color indexed="9"/>
      <name val="Arial Black"/>
      <family val="2"/>
    </font>
    <font>
      <b/>
      <sz val="12"/>
      <name val="Arial Black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sz val="12"/>
      <name val="Arial Black"/>
      <family val="2"/>
    </font>
    <font>
      <sz val="9"/>
      <name val="Verdana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shrinkToFi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9" fontId="0" fillId="0" borderId="32" xfId="1" applyFont="1" applyBorder="1" applyAlignment="1" applyProtection="1">
      <alignment horizontal="center"/>
    </xf>
    <xf numFmtId="0" fontId="0" fillId="4" borderId="36" xfId="0" applyFill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horizontal="center" shrinkToFit="1"/>
      <protection locked="0"/>
    </xf>
    <xf numFmtId="0" fontId="11" fillId="0" borderId="0" xfId="0" applyFont="1" applyAlignment="1">
      <alignment horizontal="center"/>
    </xf>
    <xf numFmtId="0" fontId="0" fillId="0" borderId="38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0" fillId="4" borderId="28" xfId="0" applyFill="1" applyBorder="1"/>
    <xf numFmtId="0" fontId="0" fillId="4" borderId="40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14" fillId="4" borderId="0" xfId="0" applyFont="1" applyFill="1"/>
    <xf numFmtId="0" fontId="0" fillId="4" borderId="43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14" fillId="3" borderId="26" xfId="0" applyFont="1" applyFill="1" applyBorder="1" applyAlignment="1">
      <alignment horizontal="left"/>
    </xf>
    <xf numFmtId="0" fontId="0" fillId="3" borderId="4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35" xfId="0" applyFill="1" applyBorder="1" applyAlignment="1">
      <alignment horizontal="center" shrinkToFit="1"/>
    </xf>
    <xf numFmtId="0" fontId="0" fillId="3" borderId="38" xfId="0" applyFill="1" applyBorder="1" applyAlignment="1">
      <alignment horizontal="center" shrinkToFit="1"/>
    </xf>
    <xf numFmtId="0" fontId="0" fillId="3" borderId="47" xfId="0" applyFill="1" applyBorder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0" fillId="3" borderId="25" xfId="0" applyFill="1" applyBorder="1" applyAlignment="1">
      <alignment horizontal="center" shrinkToFit="1"/>
    </xf>
    <xf numFmtId="0" fontId="0" fillId="0" borderId="31" xfId="0" applyBorder="1" applyAlignment="1" applyProtection="1">
      <alignment horizontal="center"/>
      <protection locked="0"/>
    </xf>
    <xf numFmtId="14" fontId="0" fillId="0" borderId="31" xfId="0" applyNumberFormat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14" fontId="0" fillId="0" borderId="29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9" fontId="0" fillId="0" borderId="3" xfId="1" applyFont="1" applyBorder="1" applyAlignment="1" applyProtection="1">
      <alignment horizontal="center"/>
    </xf>
    <xf numFmtId="0" fontId="7" fillId="0" borderId="0" xfId="0" applyFont="1" applyAlignment="1">
      <alignment horizontal="center" vertical="top" wrapText="1"/>
    </xf>
    <xf numFmtId="0" fontId="6" fillId="4" borderId="39" xfId="0" applyFont="1" applyFill="1" applyBorder="1" applyAlignment="1">
      <alignment horizontal="center" vertical="top" wrapText="1"/>
    </xf>
    <xf numFmtId="0" fontId="5" fillId="4" borderId="47" xfId="0" applyFont="1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2" fillId="4" borderId="35" xfId="0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center"/>
      <protection locked="0"/>
    </xf>
    <xf numFmtId="0" fontId="0" fillId="3" borderId="42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6" borderId="35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32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top" textRotation="180"/>
    </xf>
    <xf numFmtId="0" fontId="12" fillId="2" borderId="4" xfId="0" applyFont="1" applyFill="1" applyBorder="1" applyAlignment="1">
      <alignment horizontal="center" vertical="top" textRotation="180"/>
    </xf>
    <xf numFmtId="0" fontId="12" fillId="2" borderId="6" xfId="0" applyFont="1" applyFill="1" applyBorder="1" applyAlignment="1">
      <alignment horizontal="center" vertical="top" textRotation="180"/>
    </xf>
    <xf numFmtId="0" fontId="12" fillId="2" borderId="2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 shrinkToFit="1"/>
    </xf>
    <xf numFmtId="9" fontId="8" fillId="0" borderId="2" xfId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9" fontId="8" fillId="2" borderId="2" xfId="1" applyFont="1" applyFill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164" fontId="8" fillId="0" borderId="49" xfId="0" applyNumberFormat="1" applyFont="1" applyBorder="1" applyAlignment="1">
      <alignment horizontal="center" vertical="center" shrinkToFit="1"/>
    </xf>
    <xf numFmtId="164" fontId="8" fillId="0" borderId="16" xfId="0" applyNumberFormat="1" applyFont="1" applyBorder="1" applyAlignment="1">
      <alignment horizontal="center" vertical="center" shrinkToFit="1"/>
    </xf>
    <xf numFmtId="164" fontId="15" fillId="0" borderId="16" xfId="0" applyNumberFormat="1" applyFont="1" applyBorder="1" applyAlignment="1">
      <alignment horizontal="center" vertical="center" shrinkToFit="1"/>
    </xf>
    <xf numFmtId="164" fontId="15" fillId="0" borderId="17" xfId="0" applyNumberFormat="1" applyFont="1" applyBorder="1" applyAlignment="1">
      <alignment horizontal="center" vertical="center" shrinkToFit="1"/>
    </xf>
    <xf numFmtId="164" fontId="8" fillId="0" borderId="17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0" fillId="5" borderId="35" xfId="0" applyFill="1" applyBorder="1" applyAlignment="1">
      <alignment horizontal="center"/>
    </xf>
    <xf numFmtId="0" fontId="8" fillId="0" borderId="32" xfId="0" applyFont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8" fillId="2" borderId="32" xfId="0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9" fontId="8" fillId="5" borderId="35" xfId="1" applyFont="1" applyFill="1" applyBorder="1" applyAlignment="1">
      <alignment horizontal="center"/>
    </xf>
    <xf numFmtId="9" fontId="8" fillId="2" borderId="38" xfId="1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9" fontId="8" fillId="2" borderId="25" xfId="1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12" fillId="5" borderId="36" xfId="0" applyFont="1" applyFill="1" applyBorder="1"/>
    <xf numFmtId="0" fontId="4" fillId="0" borderId="0" xfId="0" applyFont="1" applyAlignment="1">
      <alignment horizontal="left"/>
    </xf>
    <xf numFmtId="0" fontId="0" fillId="3" borderId="56" xfId="0" applyFill="1" applyBorder="1"/>
    <xf numFmtId="0" fontId="0" fillId="3" borderId="57" xfId="0" applyFill="1" applyBorder="1"/>
    <xf numFmtId="0" fontId="0" fillId="5" borderId="47" xfId="0" applyFill="1" applyBorder="1" applyAlignment="1">
      <alignment horizontal="center"/>
    </xf>
    <xf numFmtId="0" fontId="0" fillId="5" borderId="0" xfId="0" applyFill="1"/>
    <xf numFmtId="0" fontId="0" fillId="5" borderId="44" xfId="0" applyFill="1" applyBorder="1"/>
    <xf numFmtId="9" fontId="0" fillId="0" borderId="0" xfId="1" applyFont="1" applyFill="1" applyBorder="1" applyAlignment="1" applyProtection="1">
      <alignment horizontal="center"/>
    </xf>
    <xf numFmtId="0" fontId="8" fillId="0" borderId="0" xfId="0" applyFont="1" applyAlignment="1">
      <alignment horizontal="left"/>
    </xf>
    <xf numFmtId="0" fontId="17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 vertical="top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7" fillId="4" borderId="39" xfId="0" applyFont="1" applyFill="1" applyBorder="1" applyAlignment="1">
      <alignment horizontal="center" vertical="center" textRotation="90"/>
    </xf>
    <xf numFmtId="0" fontId="17" fillId="4" borderId="58" xfId="0" applyFont="1" applyFill="1" applyBorder="1" applyAlignment="1">
      <alignment horizontal="center" vertical="center" textRotation="90"/>
    </xf>
    <xf numFmtId="0" fontId="17" fillId="3" borderId="58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164" fontId="8" fillId="0" borderId="41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18" fillId="4" borderId="27" xfId="0" applyFont="1" applyFill="1" applyBorder="1" applyAlignment="1">
      <alignment horizontal="center" vertical="top" textRotation="90"/>
    </xf>
    <xf numFmtId="0" fontId="18" fillId="4" borderId="59" xfId="0" applyFont="1" applyFill="1" applyBorder="1" applyAlignment="1">
      <alignment horizontal="center" vertical="top" textRotation="90"/>
    </xf>
    <xf numFmtId="0" fontId="18" fillId="3" borderId="59" xfId="0" applyFont="1" applyFill="1" applyBorder="1" applyAlignment="1">
      <alignment horizontal="center" vertical="top"/>
    </xf>
    <xf numFmtId="0" fontId="18" fillId="3" borderId="45" xfId="0" applyFont="1" applyFill="1" applyBorder="1" applyAlignment="1">
      <alignment horizontal="center" vertical="top"/>
    </xf>
    <xf numFmtId="0" fontId="12" fillId="0" borderId="51" xfId="0" applyFont="1" applyBorder="1" applyAlignment="1">
      <alignment horizontal="center" vertical="top"/>
    </xf>
    <xf numFmtId="164" fontId="8" fillId="0" borderId="46" xfId="0" applyNumberFormat="1" applyFont="1" applyBorder="1" applyAlignment="1">
      <alignment horizontal="center" vertical="top" shrinkToFit="1"/>
    </xf>
    <xf numFmtId="0" fontId="12" fillId="0" borderId="10" xfId="0" applyFont="1" applyBorder="1" applyAlignment="1" applyProtection="1">
      <alignment horizontal="center" vertical="top" textRotation="180"/>
      <protection locked="0"/>
    </xf>
    <xf numFmtId="0" fontId="12" fillId="0" borderId="4" xfId="0" applyFont="1" applyBorder="1" applyAlignment="1" applyProtection="1">
      <alignment horizontal="center" vertical="top" textRotation="180"/>
      <protection locked="0"/>
    </xf>
    <xf numFmtId="0" fontId="12" fillId="0" borderId="4" xfId="0" applyFont="1" applyBorder="1" applyAlignment="1" applyProtection="1">
      <alignment horizontal="center" vertical="top" textRotation="180" shrinkToFit="1"/>
      <protection locked="0"/>
    </xf>
    <xf numFmtId="0" fontId="12" fillId="0" borderId="6" xfId="0" applyFont="1" applyBorder="1" applyAlignment="1" applyProtection="1">
      <alignment horizontal="center" vertical="top" textRotation="180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0" fillId="3" borderId="39" xfId="0" applyFill="1" applyBorder="1" applyAlignment="1">
      <alignment horizontal="center"/>
    </xf>
    <xf numFmtId="0" fontId="0" fillId="6" borderId="2" xfId="0" applyFill="1" applyBorder="1"/>
    <xf numFmtId="0" fontId="0" fillId="7" borderId="2" xfId="0" applyFill="1" applyBorder="1"/>
    <xf numFmtId="0" fontId="0" fillId="3" borderId="38" xfId="0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0" fillId="3" borderId="38" xfId="0" applyFill="1" applyBorder="1" applyAlignment="1">
      <alignment horizontal="center" vertical="center"/>
    </xf>
    <xf numFmtId="0" fontId="0" fillId="0" borderId="61" xfId="0" applyBorder="1"/>
    <xf numFmtId="164" fontId="8" fillId="0" borderId="24" xfId="0" applyNumberFormat="1" applyFont="1" applyBorder="1" applyAlignment="1">
      <alignment horizontal="center" vertical="center" shrinkToFit="1"/>
    </xf>
    <xf numFmtId="164" fontId="8" fillId="0" borderId="7" xfId="0" applyNumberFormat="1" applyFont="1" applyBorder="1" applyAlignment="1">
      <alignment horizontal="center" vertical="center" shrinkToFit="1"/>
    </xf>
    <xf numFmtId="164" fontId="15" fillId="0" borderId="7" xfId="0" applyNumberFormat="1" applyFont="1" applyBorder="1" applyAlignment="1">
      <alignment horizontal="center" vertical="center" shrinkToFit="1"/>
    </xf>
    <xf numFmtId="164" fontId="15" fillId="0" borderId="8" xfId="0" applyNumberFormat="1" applyFont="1" applyBorder="1" applyAlignment="1">
      <alignment horizontal="center" vertical="center" shrinkToFit="1"/>
    </xf>
    <xf numFmtId="0" fontId="0" fillId="0" borderId="34" xfId="0" applyBorder="1" applyAlignment="1" applyProtection="1">
      <alignment horizontal="center"/>
      <protection locked="0"/>
    </xf>
    <xf numFmtId="0" fontId="0" fillId="3" borderId="56" xfId="0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5" borderId="38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12" fillId="5" borderId="35" xfId="0" applyFont="1" applyFill="1" applyBorder="1"/>
    <xf numFmtId="0" fontId="12" fillId="2" borderId="0" xfId="0" applyFont="1" applyFill="1"/>
    <xf numFmtId="16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12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shrinkToFit="1"/>
    </xf>
    <xf numFmtId="0" fontId="16" fillId="0" borderId="18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6" fillId="0" borderId="2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2" borderId="0" xfId="0" applyFont="1" applyFill="1" applyAlignment="1">
      <alignment horizontal="center" vertical="top" textRotation="180"/>
    </xf>
    <xf numFmtId="0" fontId="12" fillId="2" borderId="0" xfId="0" applyFont="1" applyFill="1" applyAlignment="1">
      <alignment vertical="center"/>
    </xf>
    <xf numFmtId="0" fontId="16" fillId="0" borderId="0" xfId="0" applyFont="1" applyAlignment="1">
      <alignment horizontal="center" vertical="top"/>
    </xf>
    <xf numFmtId="0" fontId="16" fillId="2" borderId="0" xfId="0" applyFont="1" applyFill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0" fontId="16" fillId="0" borderId="63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9" fontId="8" fillId="0" borderId="5" xfId="1" applyFont="1" applyBorder="1" applyAlignment="1" applyProtection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2" borderId="33" xfId="0" applyFont="1" applyFill="1" applyBorder="1" applyAlignment="1">
      <alignment horizontal="center" vertical="center"/>
    </xf>
    <xf numFmtId="9" fontId="8" fillId="2" borderId="4" xfId="1" applyFont="1" applyFill="1" applyBorder="1" applyAlignment="1" applyProtection="1">
      <alignment horizontal="center" vertical="center"/>
    </xf>
    <xf numFmtId="9" fontId="8" fillId="2" borderId="6" xfId="1" applyFont="1" applyFill="1" applyBorder="1" applyAlignment="1" applyProtection="1">
      <alignment horizontal="center" vertical="center"/>
    </xf>
    <xf numFmtId="0" fontId="16" fillId="0" borderId="62" xfId="0" applyFont="1" applyBorder="1" applyAlignment="1">
      <alignment vertical="center"/>
    </xf>
    <xf numFmtId="0" fontId="8" fillId="0" borderId="13" xfId="0" applyFont="1" applyBorder="1" applyAlignment="1">
      <alignment horizontal="center" vertical="center" shrinkToFit="1"/>
    </xf>
    <xf numFmtId="9" fontId="8" fillId="2" borderId="5" xfId="1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6" xfId="0" applyFont="1" applyBorder="1" applyAlignment="1">
      <alignment vertical="center"/>
    </xf>
    <xf numFmtId="0" fontId="16" fillId="0" borderId="61" xfId="0" applyFont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0" fillId="11" borderId="35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12" fillId="11" borderId="36" xfId="0" applyFont="1" applyFill="1" applyBorder="1"/>
    <xf numFmtId="0" fontId="8" fillId="0" borderId="24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2" xfId="0" applyBorder="1"/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0" fillId="12" borderId="2" xfId="0" applyFill="1" applyBorder="1" applyAlignment="1" applyProtection="1">
      <alignment horizontal="center" vertical="center"/>
      <protection locked="0"/>
    </xf>
    <xf numFmtId="0" fontId="3" fillId="12" borderId="2" xfId="0" applyFont="1" applyFill="1" applyBorder="1" applyAlignment="1" applyProtection="1">
      <alignment horizontal="center" vertical="center"/>
      <protection locked="0"/>
    </xf>
    <xf numFmtId="0" fontId="8" fillId="12" borderId="2" xfId="0" applyFont="1" applyFill="1" applyBorder="1" applyAlignment="1" applyProtection="1">
      <alignment horizontal="center" vertical="center"/>
      <protection locked="0"/>
    </xf>
    <xf numFmtId="0" fontId="0" fillId="12" borderId="9" xfId="0" applyFill="1" applyBorder="1" applyAlignment="1" applyProtection="1">
      <alignment horizontal="center" vertical="center"/>
      <protection locked="0"/>
    </xf>
    <xf numFmtId="0" fontId="0" fillId="12" borderId="5" xfId="0" applyFill="1" applyBorder="1" applyAlignment="1" applyProtection="1">
      <alignment horizontal="center" vertical="center"/>
      <protection locked="0"/>
    </xf>
    <xf numFmtId="0" fontId="3" fillId="12" borderId="5" xfId="0" applyFont="1" applyFill="1" applyBorder="1" applyAlignment="1" applyProtection="1">
      <alignment horizontal="center" vertical="center"/>
      <protection locked="0"/>
    </xf>
    <xf numFmtId="0" fontId="8" fillId="12" borderId="5" xfId="0" applyFont="1" applyFill="1" applyBorder="1" applyAlignment="1" applyProtection="1">
      <alignment horizontal="center" vertical="center"/>
      <protection locked="0"/>
    </xf>
    <xf numFmtId="0" fontId="3" fillId="12" borderId="9" xfId="0" applyFont="1" applyFill="1" applyBorder="1" applyAlignment="1" applyProtection="1">
      <alignment horizontal="center" vertical="center"/>
      <protection locked="0"/>
    </xf>
    <xf numFmtId="0" fontId="3" fillId="12" borderId="10" xfId="0" applyFont="1" applyFill="1" applyBorder="1" applyAlignment="1" applyProtection="1">
      <alignment horizontal="center" vertical="center"/>
      <protection locked="0"/>
    </xf>
    <xf numFmtId="0" fontId="3" fillId="12" borderId="4" xfId="0" applyFont="1" applyFill="1" applyBorder="1" applyAlignment="1" applyProtection="1">
      <alignment horizontal="center" vertical="center"/>
      <protection locked="0"/>
    </xf>
    <xf numFmtId="0" fontId="3" fillId="12" borderId="6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8" fillId="12" borderId="9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11" borderId="0" xfId="0" applyFill="1"/>
    <xf numFmtId="0" fontId="3" fillId="0" borderId="65" xfId="0" applyFont="1" applyBorder="1" applyAlignment="1">
      <alignment horizontal="left"/>
    </xf>
    <xf numFmtId="0" fontId="0" fillId="12" borderId="11" xfId="0" applyFill="1" applyBorder="1" applyAlignment="1" applyProtection="1">
      <alignment horizontal="center" vertical="center"/>
      <protection locked="0"/>
    </xf>
    <xf numFmtId="0" fontId="0" fillId="12" borderId="13" xfId="0" applyFill="1" applyBorder="1" applyAlignment="1" applyProtection="1">
      <alignment horizontal="center" vertical="center"/>
      <protection locked="0"/>
    </xf>
    <xf numFmtId="0" fontId="0" fillId="12" borderId="12" xfId="0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12" borderId="13" xfId="0" applyFill="1" applyBorder="1" applyAlignment="1">
      <alignment horizontal="center" vertical="center"/>
    </xf>
    <xf numFmtId="0" fontId="0" fillId="11" borderId="39" xfId="0" applyFill="1" applyBorder="1" applyAlignment="1">
      <alignment horizontal="center"/>
    </xf>
    <xf numFmtId="0" fontId="0" fillId="11" borderId="28" xfId="0" applyFill="1" applyBorder="1"/>
    <xf numFmtId="0" fontId="0" fillId="0" borderId="55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63" xfId="0" applyFont="1" applyBorder="1" applyAlignment="1">
      <alignment horizontal="center"/>
    </xf>
    <xf numFmtId="0" fontId="0" fillId="0" borderId="64" xfId="0" applyBorder="1"/>
    <xf numFmtId="0" fontId="0" fillId="0" borderId="62" xfId="0" applyBorder="1"/>
    <xf numFmtId="0" fontId="0" fillId="0" borderId="66" xfId="0" applyBorder="1" applyAlignment="1">
      <alignment horizontal="center" vertical="center"/>
    </xf>
    <xf numFmtId="0" fontId="0" fillId="4" borderId="2" xfId="0" applyFill="1" applyBorder="1"/>
    <xf numFmtId="0" fontId="0" fillId="4" borderId="2" xfId="0" applyFill="1" applyBorder="1" applyAlignment="1">
      <alignment horizontal="center" shrinkToFit="1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shrinkToFit="1"/>
    </xf>
    <xf numFmtId="0" fontId="0" fillId="0" borderId="2" xfId="0" applyBorder="1" applyAlignment="1" applyProtection="1">
      <alignment horizontal="center" shrinkToFit="1"/>
      <protection locked="0"/>
    </xf>
    <xf numFmtId="9" fontId="3" fillId="0" borderId="2" xfId="1" applyFont="1" applyFill="1" applyBorder="1" applyAlignment="1" applyProtection="1">
      <alignment horizontal="center"/>
    </xf>
    <xf numFmtId="9" fontId="3" fillId="0" borderId="2" xfId="1" applyFont="1" applyBorder="1" applyAlignment="1" applyProtection="1">
      <alignment horizontal="center"/>
    </xf>
    <xf numFmtId="0" fontId="0" fillId="5" borderId="13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8" xfId="0" applyFill="1" applyBorder="1"/>
    <xf numFmtId="0" fontId="0" fillId="11" borderId="63" xfId="0" applyFill="1" applyBorder="1" applyAlignment="1">
      <alignment horizontal="center" vertical="center"/>
    </xf>
    <xf numFmtId="9" fontId="8" fillId="0" borderId="66" xfId="0" applyNumberFormat="1" applyFont="1" applyBorder="1" applyAlignment="1">
      <alignment horizontal="center" textRotation="180"/>
    </xf>
    <xf numFmtId="9" fontId="8" fillId="0" borderId="63" xfId="0" applyNumberFormat="1" applyFont="1" applyBorder="1" applyAlignment="1">
      <alignment horizontal="center" textRotation="180"/>
    </xf>
    <xf numFmtId="0" fontId="0" fillId="11" borderId="68" xfId="0" applyFill="1" applyBorder="1" applyAlignment="1">
      <alignment horizontal="center"/>
    </xf>
    <xf numFmtId="0" fontId="0" fillId="11" borderId="67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11" borderId="65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7" fillId="0" borderId="20" xfId="0" applyFont="1" applyBorder="1" applyAlignment="1">
      <alignment horizontal="center" vertical="top" wrapText="1"/>
    </xf>
    <xf numFmtId="0" fontId="0" fillId="0" borderId="1" xfId="0" applyBorder="1"/>
    <xf numFmtId="0" fontId="6" fillId="4" borderId="9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 shrinkToFit="1"/>
    </xf>
    <xf numFmtId="0" fontId="0" fillId="0" borderId="4" xfId="0" applyBorder="1" applyAlignment="1" applyProtection="1">
      <alignment horizontal="center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12" borderId="4" xfId="0" applyFill="1" applyBorder="1" applyAlignment="1" applyProtection="1">
      <alignment horizontal="center" vertical="center"/>
      <protection locked="0"/>
    </xf>
    <xf numFmtId="0" fontId="0" fillId="12" borderId="6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3" fillId="9" borderId="28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8" xfId="0" applyFill="1" applyBorder="1" applyAlignment="1">
      <alignment horizontal="center"/>
    </xf>
    <xf numFmtId="0" fontId="0" fillId="3" borderId="18" xfId="0" applyFill="1" applyBorder="1" applyAlignment="1">
      <alignment horizontal="center" shrinkToFit="1"/>
    </xf>
    <xf numFmtId="0" fontId="0" fillId="0" borderId="18" xfId="0" applyBorder="1" applyAlignment="1" applyProtection="1">
      <alignment horizontal="center"/>
      <protection locked="0"/>
    </xf>
    <xf numFmtId="9" fontId="3" fillId="0" borderId="63" xfId="1" applyFont="1" applyBorder="1" applyAlignment="1" applyProtection="1">
      <alignment horizontal="center"/>
    </xf>
    <xf numFmtId="0" fontId="8" fillId="3" borderId="18" xfId="0" applyFont="1" applyFill="1" applyBorder="1" applyAlignment="1">
      <alignment horizontal="center" shrinkToFit="1"/>
    </xf>
    <xf numFmtId="0" fontId="0" fillId="0" borderId="4" xfId="0" applyBorder="1" applyAlignment="1" applyProtection="1">
      <alignment horizontal="left"/>
      <protection locked="0"/>
    </xf>
    <xf numFmtId="0" fontId="6" fillId="4" borderId="2" xfId="0" applyFont="1" applyFill="1" applyBorder="1" applyAlignment="1">
      <alignment horizontal="center" vertical="top" wrapText="1"/>
    </xf>
    <xf numFmtId="0" fontId="18" fillId="8" borderId="39" xfId="0" applyFont="1" applyFill="1" applyBorder="1" applyAlignment="1">
      <alignment horizontal="center" vertical="center" textRotation="90"/>
    </xf>
    <xf numFmtId="0" fontId="18" fillId="8" borderId="58" xfId="0" applyFont="1" applyFill="1" applyBorder="1" applyAlignment="1">
      <alignment horizontal="center" vertical="center" textRotation="90"/>
    </xf>
    <xf numFmtId="0" fontId="18" fillId="8" borderId="47" xfId="0" applyFont="1" applyFill="1" applyBorder="1" applyAlignment="1">
      <alignment horizontal="center" vertical="center" textRotation="90"/>
    </xf>
    <xf numFmtId="0" fontId="18" fillId="8" borderId="64" xfId="0" applyFont="1" applyFill="1" applyBorder="1" applyAlignment="1">
      <alignment horizontal="center" vertical="center" textRotation="90"/>
    </xf>
    <xf numFmtId="0" fontId="18" fillId="8" borderId="27" xfId="0" applyFont="1" applyFill="1" applyBorder="1" applyAlignment="1">
      <alignment horizontal="center" vertical="center" textRotation="90"/>
    </xf>
    <xf numFmtId="0" fontId="18" fillId="8" borderId="59" xfId="0" applyFont="1" applyFill="1" applyBorder="1" applyAlignment="1">
      <alignment horizontal="center" vertical="center" textRotation="90"/>
    </xf>
    <xf numFmtId="0" fontId="18" fillId="3" borderId="53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53" xfId="0" applyFont="1" applyFill="1" applyBorder="1" applyAlignment="1">
      <alignment horizontal="center" vertical="center" textRotation="90"/>
    </xf>
    <xf numFmtId="0" fontId="18" fillId="3" borderId="43" xfId="0" applyFont="1" applyFill="1" applyBorder="1" applyAlignment="1">
      <alignment horizontal="center" vertical="center" textRotation="90"/>
    </xf>
    <xf numFmtId="0" fontId="18" fillId="3" borderId="45" xfId="0" applyFont="1" applyFill="1" applyBorder="1" applyAlignment="1">
      <alignment horizontal="center" vertical="center" textRotation="90"/>
    </xf>
    <xf numFmtId="0" fontId="18" fillId="4" borderId="39" xfId="0" applyFont="1" applyFill="1" applyBorder="1" applyAlignment="1">
      <alignment horizontal="center" vertical="center" textRotation="90"/>
    </xf>
    <xf numFmtId="0" fontId="18" fillId="4" borderId="58" xfId="0" applyFont="1" applyFill="1" applyBorder="1" applyAlignment="1">
      <alignment horizontal="center" vertical="center" textRotation="90"/>
    </xf>
    <xf numFmtId="0" fontId="18" fillId="4" borderId="47" xfId="0" applyFont="1" applyFill="1" applyBorder="1" applyAlignment="1">
      <alignment horizontal="center" vertical="center" textRotation="90"/>
    </xf>
    <xf numFmtId="0" fontId="18" fillId="4" borderId="64" xfId="0" applyFont="1" applyFill="1" applyBorder="1" applyAlignment="1">
      <alignment horizontal="center" vertical="center" textRotation="90"/>
    </xf>
    <xf numFmtId="0" fontId="18" fillId="4" borderId="27" xfId="0" applyFont="1" applyFill="1" applyBorder="1" applyAlignment="1">
      <alignment horizontal="center" vertical="center" textRotation="90"/>
    </xf>
    <xf numFmtId="0" fontId="18" fillId="4" borderId="59" xfId="0" applyFont="1" applyFill="1" applyBorder="1" applyAlignment="1">
      <alignment horizontal="center" vertical="center" textRotation="90"/>
    </xf>
    <xf numFmtId="0" fontId="12" fillId="0" borderId="4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8" fillId="0" borderId="6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166" fontId="8" fillId="3" borderId="29" xfId="0" applyNumberFormat="1" applyFont="1" applyFill="1" applyBorder="1" applyAlignment="1" applyProtection="1">
      <alignment horizontal="center"/>
      <protection locked="0"/>
    </xf>
    <xf numFmtId="166" fontId="8" fillId="3" borderId="32" xfId="0" applyNumberFormat="1" applyFont="1" applyFill="1" applyBorder="1" applyAlignment="1" applyProtection="1">
      <alignment horizontal="center"/>
      <protection locked="0"/>
    </xf>
    <xf numFmtId="0" fontId="0" fillId="4" borderId="36" xfId="0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56" xfId="0" applyFont="1" applyFill="1" applyBorder="1" applyAlignment="1">
      <alignment horizontal="center"/>
    </xf>
    <xf numFmtId="0" fontId="0" fillId="0" borderId="2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8" fillId="11" borderId="47" xfId="0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165" fontId="8" fillId="3" borderId="29" xfId="0" applyNumberFormat="1" applyFont="1" applyFill="1" applyBorder="1" applyAlignment="1" applyProtection="1">
      <alignment horizontal="center"/>
      <protection locked="0"/>
    </xf>
    <xf numFmtId="0" fontId="8" fillId="3" borderId="32" xfId="0" applyFont="1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3" fillId="9" borderId="21" xfId="0" applyFont="1" applyFill="1" applyBorder="1" applyAlignment="1">
      <alignment horizontal="center"/>
    </xf>
    <xf numFmtId="0" fontId="0" fillId="3" borderId="1" xfId="0" applyFill="1" applyBorder="1" applyAlignment="1">
      <alignment horizontal="center" shrinkToFit="1"/>
    </xf>
    <xf numFmtId="0" fontId="8" fillId="12" borderId="50" xfId="0" applyFont="1" applyFill="1" applyBorder="1" applyAlignment="1">
      <alignment horizontal="center" vertical="center"/>
    </xf>
    <xf numFmtId="0" fontId="8" fillId="12" borderId="52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0" fillId="11" borderId="21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9" fontId="16" fillId="0" borderId="60" xfId="0" applyNumberFormat="1" applyFont="1" applyBorder="1" applyAlignment="1">
      <alignment horizontal="center" textRotation="180"/>
    </xf>
    <xf numFmtId="9" fontId="16" fillId="0" borderId="18" xfId="0" applyNumberFormat="1" applyFont="1" applyBorder="1" applyAlignment="1">
      <alignment horizontal="center" textRotation="180"/>
    </xf>
    <xf numFmtId="9" fontId="8" fillId="0" borderId="43" xfId="0" applyNumberFormat="1" applyFont="1" applyBorder="1" applyAlignment="1">
      <alignment horizontal="center" textRotation="180"/>
    </xf>
    <xf numFmtId="9" fontId="8" fillId="0" borderId="13" xfId="0" applyNumberFormat="1" applyFont="1" applyBorder="1" applyAlignment="1">
      <alignment horizontal="center" textRotation="180"/>
    </xf>
    <xf numFmtId="9" fontId="16" fillId="0" borderId="61" xfId="0" applyNumberFormat="1" applyFont="1" applyBorder="1" applyAlignment="1">
      <alignment horizontal="center" textRotation="180"/>
    </xf>
    <xf numFmtId="9" fontId="16" fillId="0" borderId="62" xfId="0" applyNumberFormat="1" applyFont="1" applyBorder="1" applyAlignment="1">
      <alignment horizontal="center" textRotation="180"/>
    </xf>
    <xf numFmtId="0" fontId="12" fillId="4" borderId="36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44" xfId="0" applyFont="1" applyBorder="1" applyAlignment="1">
      <alignment horizontal="left"/>
    </xf>
    <xf numFmtId="0" fontId="12" fillId="10" borderId="0" xfId="0" applyFont="1" applyFill="1" applyAlignment="1">
      <alignment horizontal="left"/>
    </xf>
    <xf numFmtId="0" fontId="12" fillId="11" borderId="36" xfId="0" applyFont="1" applyFill="1" applyBorder="1" applyAlignment="1">
      <alignment horizontal="left"/>
    </xf>
    <xf numFmtId="0" fontId="12" fillId="11" borderId="56" xfId="0" applyFont="1" applyFill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4" xfId="0" applyBorder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44" xfId="0" applyFont="1" applyFill="1" applyBorder="1" applyAlignment="1">
      <alignment horizontal="left"/>
    </xf>
    <xf numFmtId="0" fontId="12" fillId="5" borderId="36" xfId="0" applyFont="1" applyFill="1" applyBorder="1" applyAlignment="1">
      <alignment horizontal="left"/>
    </xf>
    <xf numFmtId="0" fontId="12" fillId="5" borderId="56" xfId="0" applyFont="1" applyFill="1" applyBorder="1" applyAlignment="1">
      <alignment horizontal="left"/>
    </xf>
    <xf numFmtId="0" fontId="12" fillId="5" borderId="57" xfId="0" applyFont="1" applyFill="1" applyBorder="1" applyAlignment="1">
      <alignment horizontal="left"/>
    </xf>
    <xf numFmtId="0" fontId="0" fillId="3" borderId="56" xfId="0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1" fillId="0" borderId="36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6" xfId="0" applyBorder="1" applyAlignment="1">
      <alignment horizontal="left"/>
    </xf>
    <xf numFmtId="0" fontId="12" fillId="0" borderId="0" xfId="0" applyFont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top" textRotation="18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49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left"/>
      <protection locked="0"/>
    </xf>
    <xf numFmtId="0" fontId="1" fillId="13" borderId="2" xfId="0" applyFont="1" applyFill="1" applyBorder="1" applyAlignment="1" applyProtection="1">
      <alignment horizontal="left" vertical="center" indent="1"/>
      <protection locked="0"/>
    </xf>
    <xf numFmtId="14" fontId="0" fillId="13" borderId="2" xfId="0" applyNumberFormat="1" applyFill="1" applyBorder="1" applyAlignment="1" applyProtection="1">
      <alignment horizontal="center" vertical="center"/>
      <protection locked="0"/>
    </xf>
    <xf numFmtId="0" fontId="2" fillId="13" borderId="2" xfId="0" applyFont="1" applyFill="1" applyBorder="1" applyAlignment="1" applyProtection="1">
      <alignment horizontal="left" vertical="center" indent="1"/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0" fontId="22" fillId="13" borderId="2" xfId="0" applyFont="1" applyFill="1" applyBorder="1" applyProtection="1">
      <protection locked="0"/>
    </xf>
    <xf numFmtId="0" fontId="0" fillId="13" borderId="2" xfId="0" applyFill="1" applyBorder="1" applyAlignment="1" applyProtection="1">
      <alignment horizontal="left"/>
      <protection locked="0"/>
    </xf>
    <xf numFmtId="0" fontId="8" fillId="13" borderId="2" xfId="0" applyFont="1" applyFill="1" applyBorder="1" applyAlignment="1" applyProtection="1">
      <alignment horizontal="left"/>
      <protection locked="0"/>
    </xf>
  </cellXfs>
  <cellStyles count="2">
    <cellStyle name="Procent" xfId="1" builtinId="5"/>
    <cellStyle name="Standaard" xfId="0" builtinId="0"/>
  </cellStyles>
  <dxfs count="180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 patternType="solid"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CCFFCC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theme="0"/>
      </font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FFFF99"/>
      <color rgb="FFFF9966"/>
      <color rgb="FFFF9999"/>
      <color rgb="FFCCFFFF"/>
      <color rgb="FFCCFFCC"/>
      <color rgb="FFFF7C80"/>
      <color rgb="FF66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1905000</xdr:colOff>
      <xdr:row>4</xdr:row>
      <xdr:rowOff>0</xdr:rowOff>
    </xdr:from>
    <xdr:to>
      <xdr:col>5</xdr:col>
      <xdr:colOff>2800350</xdr:colOff>
      <xdr:row>5</xdr:row>
      <xdr:rowOff>19050</xdr:rowOff>
    </xdr:to>
    <xdr:sp macro="" textlink="" fLocksText="0">
      <xdr:nvSpPr>
        <xdr:cNvPr id="13313" name="Text Box 1">
          <a:extLst>
            <a:ext uri="{FF2B5EF4-FFF2-40B4-BE49-F238E27FC236}">
              <a16:creationId xmlns:a16="http://schemas.microsoft.com/office/drawing/2014/main" id="{00000000-0008-0000-0100-000001340000}"/>
            </a:ext>
          </a:extLst>
        </xdr:cNvPr>
        <xdr:cNvSpPr txBox="1">
          <a:spLocks noChangeArrowheads="1"/>
        </xdr:cNvSpPr>
      </xdr:nvSpPr>
      <xdr:spPr bwMode="auto">
        <a:xfrm>
          <a:off x="2781300" y="352425"/>
          <a:ext cx="895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>
    <xdr:from>
      <xdr:col>5</xdr:col>
      <xdr:colOff>1905000</xdr:colOff>
      <xdr:row>4</xdr:row>
      <xdr:rowOff>0</xdr:rowOff>
    </xdr:from>
    <xdr:to>
      <xdr:col>5</xdr:col>
      <xdr:colOff>2800350</xdr:colOff>
      <xdr:row>5</xdr:row>
      <xdr:rowOff>19050</xdr:rowOff>
    </xdr:to>
    <xdr:sp macro="" textlink="" fLocksText="0">
      <xdr:nvSpPr>
        <xdr:cNvPr id="13314" name="Text Box 2">
          <a:extLst>
            <a:ext uri="{FF2B5EF4-FFF2-40B4-BE49-F238E27FC236}">
              <a16:creationId xmlns:a16="http://schemas.microsoft.com/office/drawing/2014/main" id="{00000000-0008-0000-0100-000002340000}"/>
            </a:ext>
          </a:extLst>
        </xdr:cNvPr>
        <xdr:cNvSpPr txBox="1">
          <a:spLocks noChangeArrowheads="1"/>
        </xdr:cNvSpPr>
      </xdr:nvSpPr>
      <xdr:spPr bwMode="auto">
        <a:xfrm>
          <a:off x="2781300" y="352425"/>
          <a:ext cx="895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>
    <xdr:from>
      <xdr:col>5</xdr:col>
      <xdr:colOff>1019175</xdr:colOff>
      <xdr:row>4</xdr:row>
      <xdr:rowOff>0</xdr:rowOff>
    </xdr:from>
    <xdr:to>
      <xdr:col>5</xdr:col>
      <xdr:colOff>1914525</xdr:colOff>
      <xdr:row>5</xdr:row>
      <xdr:rowOff>19050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100-000003340000}"/>
            </a:ext>
          </a:extLst>
        </xdr:cNvPr>
        <xdr:cNvSpPr txBox="1">
          <a:spLocks noChangeArrowheads="1"/>
        </xdr:cNvSpPr>
      </xdr:nvSpPr>
      <xdr:spPr bwMode="auto">
        <a:xfrm>
          <a:off x="1895475" y="352425"/>
          <a:ext cx="895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datum:</a:t>
          </a:r>
          <a:endParaRPr lang="nl-NL"/>
        </a:p>
      </xdr:txBody>
    </xdr:sp>
    <xdr:clientData/>
  </xdr:twoCellAnchor>
  <xdr:twoCellAnchor>
    <xdr:from>
      <xdr:col>3</xdr:col>
      <xdr:colOff>66675</xdr:colOff>
      <xdr:row>5</xdr:row>
      <xdr:rowOff>304800</xdr:rowOff>
    </xdr:from>
    <xdr:to>
      <xdr:col>5</xdr:col>
      <xdr:colOff>2933700</xdr:colOff>
      <xdr:row>5</xdr:row>
      <xdr:rowOff>904875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100-000004340000}"/>
            </a:ext>
          </a:extLst>
        </xdr:cNvPr>
        <xdr:cNvSpPr txBox="1">
          <a:spLocks noChangeArrowheads="1"/>
        </xdr:cNvSpPr>
      </xdr:nvSpPr>
      <xdr:spPr bwMode="auto">
        <a:xfrm>
          <a:off x="504825" y="819150"/>
          <a:ext cx="3305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dik gedrukte aandachtspunten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zijn het meest indicatief voor eventuele lees- en spellingproblemen</a:t>
          </a:r>
          <a:endParaRPr lang="nl-NL"/>
        </a:p>
      </xdr:txBody>
    </xdr:sp>
    <xdr:clientData/>
  </xdr:twoCellAnchor>
  <xdr:twoCellAnchor>
    <xdr:from>
      <xdr:col>5</xdr:col>
      <xdr:colOff>3086100</xdr:colOff>
      <xdr:row>5</xdr:row>
      <xdr:rowOff>314325</xdr:rowOff>
    </xdr:from>
    <xdr:to>
      <xdr:col>6</xdr:col>
      <xdr:colOff>266700</xdr:colOff>
      <xdr:row>5</xdr:row>
      <xdr:rowOff>904875</xdr:rowOff>
    </xdr:to>
    <xdr:sp macro="" textlink="">
      <xdr:nvSpPr>
        <xdr:cNvPr id="13317" name="Text Box 5">
          <a:extLst>
            <a:ext uri="{FF2B5EF4-FFF2-40B4-BE49-F238E27FC236}">
              <a16:creationId xmlns:a16="http://schemas.microsoft.com/office/drawing/2014/main" id="{00000000-0008-0000-0100-000005340000}"/>
            </a:ext>
          </a:extLst>
        </xdr:cNvPr>
        <xdr:cNvSpPr txBox="1">
          <a:spLocks noChangeArrowheads="1"/>
        </xdr:cNvSpPr>
      </xdr:nvSpPr>
      <xdr:spPr bwMode="auto">
        <a:xfrm>
          <a:off x="3962400" y="828675"/>
          <a:ext cx="17907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Verschijnt in een vakje de naam van de leerling, druk dan één keer op de Delete toets (Del)</a:t>
          </a:r>
          <a:endParaRPr lang="nl-NL"/>
        </a:p>
      </xdr:txBody>
    </xdr:sp>
    <xdr:clientData fPrintsWithSheet="0"/>
  </xdr:twoCellAnchor>
  <xdr:twoCellAnchor>
    <xdr:from>
      <xdr:col>5</xdr:col>
      <xdr:colOff>4562475</xdr:colOff>
      <xdr:row>5</xdr:row>
      <xdr:rowOff>923925</xdr:rowOff>
    </xdr:from>
    <xdr:to>
      <xdr:col>6</xdr:col>
      <xdr:colOff>323850</xdr:colOff>
      <xdr:row>6</xdr:row>
      <xdr:rowOff>190500</xdr:rowOff>
    </xdr:to>
    <xdr:sp macro="" textlink="">
      <xdr:nvSpPr>
        <xdr:cNvPr id="13526" name="Line 6">
          <a:extLst>
            <a:ext uri="{FF2B5EF4-FFF2-40B4-BE49-F238E27FC236}">
              <a16:creationId xmlns:a16="http://schemas.microsoft.com/office/drawing/2014/main" id="{00000000-0008-0000-0100-0000D6340000}"/>
            </a:ext>
          </a:extLst>
        </xdr:cNvPr>
        <xdr:cNvSpPr>
          <a:spLocks noChangeShapeType="1"/>
        </xdr:cNvSpPr>
      </xdr:nvSpPr>
      <xdr:spPr bwMode="auto">
        <a:xfrm>
          <a:off x="6118225" y="1755775"/>
          <a:ext cx="593725" cy="6000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5</xdr:col>
      <xdr:colOff>2181225</xdr:colOff>
      <xdr:row>12</xdr:row>
      <xdr:rowOff>142875</xdr:rowOff>
    </xdr:from>
    <xdr:to>
      <xdr:col>5</xdr:col>
      <xdr:colOff>3600450</xdr:colOff>
      <xdr:row>16</xdr:row>
      <xdr:rowOff>85725</xdr:rowOff>
    </xdr:to>
    <xdr:sp macro="" textlink="">
      <xdr:nvSpPr>
        <xdr:cNvPr id="13319" name="Text Box 7">
          <a:extLst>
            <a:ext uri="{FF2B5EF4-FFF2-40B4-BE49-F238E27FC236}">
              <a16:creationId xmlns:a16="http://schemas.microsoft.com/office/drawing/2014/main" id="{00000000-0008-0000-0100-000007340000}"/>
            </a:ext>
          </a:extLst>
        </xdr:cNvPr>
        <xdr:cNvSpPr txBox="1">
          <a:spLocks noChangeArrowheads="1"/>
        </xdr:cNvSpPr>
      </xdr:nvSpPr>
      <xdr:spPr bwMode="auto">
        <a:xfrm>
          <a:off x="3057525" y="3876675"/>
          <a:ext cx="1419225" cy="1200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Zet een kruisje in het vakje dat het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meest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van toepassing is (dus, maar 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één kruisje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zetten)</a:t>
          </a:r>
          <a:endParaRPr lang="nl-NL"/>
        </a:p>
      </xdr:txBody>
    </xdr:sp>
    <xdr:clientData fPrintsWithSheet="0"/>
  </xdr:twoCellAnchor>
  <xdr:twoCellAnchor>
    <xdr:from>
      <xdr:col>5</xdr:col>
      <xdr:colOff>2628900</xdr:colOff>
      <xdr:row>31</xdr:row>
      <xdr:rowOff>180975</xdr:rowOff>
    </xdr:from>
    <xdr:to>
      <xdr:col>5</xdr:col>
      <xdr:colOff>4048125</xdr:colOff>
      <xdr:row>35</xdr:row>
      <xdr:rowOff>123825</xdr:rowOff>
    </xdr:to>
    <xdr:sp macro="" textlink="">
      <xdr:nvSpPr>
        <xdr:cNvPr id="13320" name="Text Box 8">
          <a:extLst>
            <a:ext uri="{FF2B5EF4-FFF2-40B4-BE49-F238E27FC236}">
              <a16:creationId xmlns:a16="http://schemas.microsoft.com/office/drawing/2014/main" id="{00000000-0008-0000-0100-000008340000}"/>
            </a:ext>
          </a:extLst>
        </xdr:cNvPr>
        <xdr:cNvSpPr txBox="1">
          <a:spLocks noChangeArrowheads="1"/>
        </xdr:cNvSpPr>
      </xdr:nvSpPr>
      <xdr:spPr bwMode="auto">
        <a:xfrm>
          <a:off x="3505200" y="10753725"/>
          <a:ext cx="1419225" cy="1200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Zet een kruisje in het vakje dat het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meest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van toepassing is (dus, maar 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één kruisje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zetten)</a:t>
          </a:r>
          <a:endParaRPr lang="nl-NL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6</xdr:col>
      <xdr:colOff>104775</xdr:colOff>
      <xdr:row>32</xdr:row>
      <xdr:rowOff>200025</xdr:rowOff>
    </xdr:to>
    <xdr:sp macro="" textlink="">
      <xdr:nvSpPr>
        <xdr:cNvPr id="11580" name="Text Box 16">
          <a:extLst>
            <a:ext uri="{FF2B5EF4-FFF2-40B4-BE49-F238E27FC236}">
              <a16:creationId xmlns:a16="http://schemas.microsoft.com/office/drawing/2014/main" id="{00000000-0008-0000-0200-00003C2D0000}"/>
            </a:ext>
          </a:extLst>
        </xdr:cNvPr>
        <xdr:cNvSpPr txBox="1">
          <a:spLocks noChangeArrowheads="1"/>
        </xdr:cNvSpPr>
      </xdr:nvSpPr>
      <xdr:spPr bwMode="auto">
        <a:xfrm>
          <a:off x="5486400" y="10887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3057525</xdr:colOff>
      <xdr:row>5</xdr:row>
      <xdr:rowOff>304800</xdr:rowOff>
    </xdr:from>
    <xdr:to>
      <xdr:col>6</xdr:col>
      <xdr:colOff>238125</xdr:colOff>
      <xdr:row>5</xdr:row>
      <xdr:rowOff>895350</xdr:rowOff>
    </xdr:to>
    <xdr:sp macro="" textlink="">
      <xdr:nvSpPr>
        <xdr:cNvPr id="11283" name="Text Box 19">
          <a:extLst>
            <a:ext uri="{FF2B5EF4-FFF2-40B4-BE49-F238E27FC236}">
              <a16:creationId xmlns:a16="http://schemas.microsoft.com/office/drawing/2014/main" id="{00000000-0008-0000-0200-0000132C0000}"/>
            </a:ext>
          </a:extLst>
        </xdr:cNvPr>
        <xdr:cNvSpPr txBox="1">
          <a:spLocks noChangeArrowheads="1"/>
        </xdr:cNvSpPr>
      </xdr:nvSpPr>
      <xdr:spPr bwMode="auto">
        <a:xfrm>
          <a:off x="3933825" y="819150"/>
          <a:ext cx="17907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Verschijnt in een vakje de naam van de leerling, druk dan één keer op de Delete toets (Del)</a:t>
          </a:r>
          <a:endParaRPr lang="nl-NL"/>
        </a:p>
      </xdr:txBody>
    </xdr:sp>
    <xdr:clientData fPrintsWithSheet="0"/>
  </xdr:twoCellAnchor>
  <xdr:twoCellAnchor>
    <xdr:from>
      <xdr:col>5</xdr:col>
      <xdr:colOff>2552700</xdr:colOff>
      <xdr:row>5</xdr:row>
      <xdr:rowOff>1095375</xdr:rowOff>
    </xdr:from>
    <xdr:to>
      <xdr:col>5</xdr:col>
      <xdr:colOff>3457575</xdr:colOff>
      <xdr:row>5</xdr:row>
      <xdr:rowOff>1095375</xdr:rowOff>
    </xdr:to>
    <xdr:sp macro="" textlink="">
      <xdr:nvSpPr>
        <xdr:cNvPr id="11582" name="Line 25">
          <a:extLst>
            <a:ext uri="{FF2B5EF4-FFF2-40B4-BE49-F238E27FC236}">
              <a16:creationId xmlns:a16="http://schemas.microsoft.com/office/drawing/2014/main" id="{00000000-0008-0000-0200-00003E2D0000}"/>
            </a:ext>
          </a:extLst>
        </xdr:cNvPr>
        <xdr:cNvSpPr>
          <a:spLocks noChangeShapeType="1"/>
        </xdr:cNvSpPr>
      </xdr:nvSpPr>
      <xdr:spPr bwMode="auto">
        <a:xfrm>
          <a:off x="3429000" y="1609725"/>
          <a:ext cx="904875" cy="0"/>
        </a:xfrm>
        <a:prstGeom prst="line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38100</xdr:colOff>
      <xdr:row>5</xdr:row>
      <xdr:rowOff>304800</xdr:rowOff>
    </xdr:from>
    <xdr:to>
      <xdr:col>5</xdr:col>
      <xdr:colOff>2905125</xdr:colOff>
      <xdr:row>5</xdr:row>
      <xdr:rowOff>904875</xdr:rowOff>
    </xdr:to>
    <xdr:sp macro="" textlink="">
      <xdr:nvSpPr>
        <xdr:cNvPr id="11291" name="Text Box 27">
          <a:extLst>
            <a:ext uri="{FF2B5EF4-FFF2-40B4-BE49-F238E27FC236}">
              <a16:creationId xmlns:a16="http://schemas.microsoft.com/office/drawing/2014/main" id="{00000000-0008-0000-0200-00001B2C0000}"/>
            </a:ext>
          </a:extLst>
        </xdr:cNvPr>
        <xdr:cNvSpPr txBox="1">
          <a:spLocks noChangeArrowheads="1"/>
        </xdr:cNvSpPr>
      </xdr:nvSpPr>
      <xdr:spPr bwMode="auto">
        <a:xfrm>
          <a:off x="476250" y="819150"/>
          <a:ext cx="3305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dik gedrukte aandachtspunten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zijn het meest indicatief voor eventuele lees- en spellingproblemen</a:t>
          </a:r>
          <a:endParaRPr lang="nl-NL"/>
        </a:p>
      </xdr:txBody>
    </xdr:sp>
    <xdr:clientData/>
  </xdr:twoCellAnchor>
  <xdr:twoCellAnchor>
    <xdr:from>
      <xdr:col>5</xdr:col>
      <xdr:colOff>2238375</xdr:colOff>
      <xdr:row>12</xdr:row>
      <xdr:rowOff>161925</xdr:rowOff>
    </xdr:from>
    <xdr:to>
      <xdr:col>5</xdr:col>
      <xdr:colOff>3657600</xdr:colOff>
      <xdr:row>16</xdr:row>
      <xdr:rowOff>104775</xdr:rowOff>
    </xdr:to>
    <xdr:sp macro="" textlink="">
      <xdr:nvSpPr>
        <xdr:cNvPr id="11297" name="Text Box 33">
          <a:extLst>
            <a:ext uri="{FF2B5EF4-FFF2-40B4-BE49-F238E27FC236}">
              <a16:creationId xmlns:a16="http://schemas.microsoft.com/office/drawing/2014/main" id="{00000000-0008-0000-0200-0000212C0000}"/>
            </a:ext>
          </a:extLst>
        </xdr:cNvPr>
        <xdr:cNvSpPr txBox="1">
          <a:spLocks noChangeArrowheads="1"/>
        </xdr:cNvSpPr>
      </xdr:nvSpPr>
      <xdr:spPr bwMode="auto">
        <a:xfrm>
          <a:off x="3114675" y="3895725"/>
          <a:ext cx="1419225" cy="1200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Zet een kruisje in het vakje dat het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meest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van toepassing is (dus, maar 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één kruisje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zetten)</a:t>
          </a:r>
          <a:endParaRPr lang="nl-NL"/>
        </a:p>
      </xdr:txBody>
    </xdr:sp>
    <xdr:clientData fPrintsWithSheet="0"/>
  </xdr:twoCellAnchor>
  <xdr:twoCellAnchor>
    <xdr:from>
      <xdr:col>5</xdr:col>
      <xdr:colOff>2638425</xdr:colOff>
      <xdr:row>31</xdr:row>
      <xdr:rowOff>142875</xdr:rowOff>
    </xdr:from>
    <xdr:to>
      <xdr:col>5</xdr:col>
      <xdr:colOff>4057650</xdr:colOff>
      <xdr:row>35</xdr:row>
      <xdr:rowOff>85725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00000000-0008-0000-0200-0000222C0000}"/>
            </a:ext>
          </a:extLst>
        </xdr:cNvPr>
        <xdr:cNvSpPr txBox="1">
          <a:spLocks noChangeArrowheads="1"/>
        </xdr:cNvSpPr>
      </xdr:nvSpPr>
      <xdr:spPr bwMode="auto">
        <a:xfrm>
          <a:off x="3514725" y="10715625"/>
          <a:ext cx="1419225" cy="1200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Zet een kruisje in het vakje dat het </a:t>
          </a:r>
          <a:r>
            <a:rPr lang="nl-N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meest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van toepassing is (dus, maar 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één kruisje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zetten)</a:t>
          </a:r>
          <a:endParaRPr lang="nl-NL"/>
        </a:p>
      </xdr:txBody>
    </xdr:sp>
    <xdr:clientData fPrintsWithSheet="0"/>
  </xdr:twoCellAnchor>
  <xdr:twoCellAnchor>
    <xdr:from>
      <xdr:col>5</xdr:col>
      <xdr:colOff>1019175</xdr:colOff>
      <xdr:row>4</xdr:row>
      <xdr:rowOff>0</xdr:rowOff>
    </xdr:from>
    <xdr:to>
      <xdr:col>5</xdr:col>
      <xdr:colOff>1914525</xdr:colOff>
      <xdr:row>5</xdr:row>
      <xdr:rowOff>19050</xdr:rowOff>
    </xdr:to>
    <xdr:sp macro="" textlink="">
      <xdr:nvSpPr>
        <xdr:cNvPr id="11299" name="Text Box 35">
          <a:extLst>
            <a:ext uri="{FF2B5EF4-FFF2-40B4-BE49-F238E27FC236}">
              <a16:creationId xmlns:a16="http://schemas.microsoft.com/office/drawing/2014/main" id="{00000000-0008-0000-0200-0000232C0000}"/>
            </a:ext>
          </a:extLst>
        </xdr:cNvPr>
        <xdr:cNvSpPr txBox="1">
          <a:spLocks noChangeArrowheads="1"/>
        </xdr:cNvSpPr>
      </xdr:nvSpPr>
      <xdr:spPr bwMode="auto">
        <a:xfrm>
          <a:off x="1895475" y="352425"/>
          <a:ext cx="895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datum:</a:t>
          </a:r>
          <a:endParaRPr lang="nl-NL"/>
        </a:p>
      </xdr:txBody>
    </xdr:sp>
    <xdr:clientData/>
  </xdr:twoCellAnchor>
  <xdr:twoCellAnchor>
    <xdr:from>
      <xdr:col>5</xdr:col>
      <xdr:colOff>1905000</xdr:colOff>
      <xdr:row>4</xdr:row>
      <xdr:rowOff>0</xdr:rowOff>
    </xdr:from>
    <xdr:to>
      <xdr:col>5</xdr:col>
      <xdr:colOff>2800350</xdr:colOff>
      <xdr:row>5</xdr:row>
      <xdr:rowOff>19050</xdr:rowOff>
    </xdr:to>
    <xdr:sp macro="" textlink="" fLocksText="0">
      <xdr:nvSpPr>
        <xdr:cNvPr id="11300" name="Text Box 36">
          <a:extLst>
            <a:ext uri="{FF2B5EF4-FFF2-40B4-BE49-F238E27FC236}">
              <a16:creationId xmlns:a16="http://schemas.microsoft.com/office/drawing/2014/main" id="{00000000-0008-0000-0200-0000242C0000}"/>
            </a:ext>
          </a:extLst>
        </xdr:cNvPr>
        <xdr:cNvSpPr txBox="1">
          <a:spLocks noChangeArrowheads="1"/>
        </xdr:cNvSpPr>
      </xdr:nvSpPr>
      <xdr:spPr bwMode="auto">
        <a:xfrm>
          <a:off x="2781300" y="352425"/>
          <a:ext cx="8953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 fLocksWithSheet="0"/>
  </xdr:twoCellAnchor>
  <xdr:twoCellAnchor>
    <xdr:from>
      <xdr:col>5</xdr:col>
      <xdr:colOff>1038225</xdr:colOff>
      <xdr:row>2</xdr:row>
      <xdr:rowOff>9525</xdr:rowOff>
    </xdr:from>
    <xdr:to>
      <xdr:col>5</xdr:col>
      <xdr:colOff>4324350</xdr:colOff>
      <xdr:row>3</xdr:row>
      <xdr:rowOff>0</xdr:rowOff>
    </xdr:to>
    <xdr:sp macro="" textlink="">
      <xdr:nvSpPr>
        <xdr:cNvPr id="11301" name="Text Box 37">
          <a:extLst>
            <a:ext uri="{FF2B5EF4-FFF2-40B4-BE49-F238E27FC236}">
              <a16:creationId xmlns:a16="http://schemas.microsoft.com/office/drawing/2014/main" id="{00000000-0008-0000-0200-0000252C0000}"/>
            </a:ext>
          </a:extLst>
        </xdr:cNvPr>
        <xdr:cNvSpPr txBox="1">
          <a:spLocks noChangeArrowheads="1"/>
        </xdr:cNvSpPr>
      </xdr:nvSpPr>
      <xdr:spPr bwMode="auto">
        <a:xfrm>
          <a:off x="1914525" y="9525"/>
          <a:ext cx="32861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bedoeld als eventuele herhaling van het 1e meetmoment</a:t>
          </a:r>
          <a:endParaRPr lang="nl-NL"/>
        </a:p>
      </xdr:txBody>
    </xdr:sp>
    <xdr:clientData/>
  </xdr:twoCellAnchor>
  <xdr:twoCellAnchor>
    <xdr:from>
      <xdr:col>6</xdr:col>
      <xdr:colOff>257175</xdr:colOff>
      <xdr:row>5</xdr:row>
      <xdr:rowOff>904875</xdr:rowOff>
    </xdr:from>
    <xdr:to>
      <xdr:col>8</xdr:col>
      <xdr:colOff>152400</xdr:colOff>
      <xdr:row>6</xdr:row>
      <xdr:rowOff>171450</xdr:rowOff>
    </xdr:to>
    <xdr:sp macro="" textlink="">
      <xdr:nvSpPr>
        <xdr:cNvPr id="11589" name="Line 39">
          <a:extLst>
            <a:ext uri="{FF2B5EF4-FFF2-40B4-BE49-F238E27FC236}">
              <a16:creationId xmlns:a16="http://schemas.microsoft.com/office/drawing/2014/main" id="{00000000-0008-0000-0200-0000452D0000}"/>
            </a:ext>
          </a:extLst>
        </xdr:cNvPr>
        <xdr:cNvSpPr>
          <a:spLocks noChangeShapeType="1"/>
        </xdr:cNvSpPr>
      </xdr:nvSpPr>
      <xdr:spPr bwMode="auto">
        <a:xfrm>
          <a:off x="5743575" y="1419225"/>
          <a:ext cx="561975" cy="6000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9525</xdr:rowOff>
    </xdr:from>
    <xdr:to>
      <xdr:col>6</xdr:col>
      <xdr:colOff>76200</xdr:colOff>
      <xdr:row>2</xdr:row>
      <xdr:rowOff>190500</xdr:rowOff>
    </xdr:to>
    <xdr:sp macro="" textlink="">
      <xdr:nvSpPr>
        <xdr:cNvPr id="5136" name="Text Box 16">
          <a:extLst>
            <a:ext uri="{FF2B5EF4-FFF2-40B4-BE49-F238E27FC236}">
              <a16:creationId xmlns:a16="http://schemas.microsoft.com/office/drawing/2014/main" id="{00000000-0008-0000-0300-000010140000}"/>
            </a:ext>
          </a:extLst>
        </xdr:cNvPr>
        <xdr:cNvSpPr txBox="1">
          <a:spLocks noChangeArrowheads="1"/>
        </xdr:cNvSpPr>
      </xdr:nvSpPr>
      <xdr:spPr bwMode="auto">
        <a:xfrm>
          <a:off x="685800" y="333375"/>
          <a:ext cx="32099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beweeg met de aanwijzer van de muis over de gele strook</a:t>
          </a:r>
          <a:endParaRPr lang="nl-NL"/>
        </a:p>
      </xdr:txBody>
    </xdr:sp>
    <xdr:clientData fPrintsWithSheet="0"/>
  </xdr:twoCellAnchor>
  <xdr:twoCellAnchor>
    <xdr:from>
      <xdr:col>2</xdr:col>
      <xdr:colOff>866775</xdr:colOff>
      <xdr:row>3</xdr:row>
      <xdr:rowOff>0</xdr:rowOff>
    </xdr:from>
    <xdr:to>
      <xdr:col>2</xdr:col>
      <xdr:colOff>866775</xdr:colOff>
      <xdr:row>7</xdr:row>
      <xdr:rowOff>76200</xdr:rowOff>
    </xdr:to>
    <xdr:sp macro="" textlink="">
      <xdr:nvSpPr>
        <xdr:cNvPr id="5221" name="Line 17">
          <a:extLst>
            <a:ext uri="{FF2B5EF4-FFF2-40B4-BE49-F238E27FC236}">
              <a16:creationId xmlns:a16="http://schemas.microsoft.com/office/drawing/2014/main" id="{00000000-0008-0000-0300-000065140000}"/>
            </a:ext>
          </a:extLst>
        </xdr:cNvPr>
        <xdr:cNvSpPr>
          <a:spLocks noChangeShapeType="1"/>
        </xdr:cNvSpPr>
      </xdr:nvSpPr>
      <xdr:spPr bwMode="auto">
        <a:xfrm>
          <a:off x="1133475" y="200025"/>
          <a:ext cx="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1400175</xdr:colOff>
      <xdr:row>6</xdr:row>
      <xdr:rowOff>76200</xdr:rowOff>
    </xdr:from>
    <xdr:to>
      <xdr:col>24</xdr:col>
      <xdr:colOff>438150</xdr:colOff>
      <xdr:row>7</xdr:row>
      <xdr:rowOff>104775</xdr:rowOff>
    </xdr:to>
    <xdr:sp macro="" textlink="">
      <xdr:nvSpPr>
        <xdr:cNvPr id="5140" name="Text Box 20">
          <a:extLst>
            <a:ext uri="{FF2B5EF4-FFF2-40B4-BE49-F238E27FC236}">
              <a16:creationId xmlns:a16="http://schemas.microsoft.com/office/drawing/2014/main" id="{00000000-0008-0000-0300-000014140000}"/>
            </a:ext>
          </a:extLst>
        </xdr:cNvPr>
        <xdr:cNvSpPr txBox="1">
          <a:spLocks noChangeArrowheads="1"/>
        </xdr:cNvSpPr>
      </xdr:nvSpPr>
      <xdr:spPr bwMode="auto">
        <a:xfrm>
          <a:off x="11391900" y="781050"/>
          <a:ext cx="5324475" cy="2000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Per leerling is één regel beschikbaar. De opmerkingen worden naar het 'leerling-profiel' gekopieerd.</a:t>
          </a:r>
          <a:endParaRPr lang="nl-NL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9525</xdr:rowOff>
    </xdr:from>
    <xdr:to>
      <xdr:col>6</xdr:col>
      <xdr:colOff>28575</xdr:colOff>
      <xdr:row>2</xdr:row>
      <xdr:rowOff>190500</xdr:rowOff>
    </xdr:to>
    <xdr:sp macro="" textlink="">
      <xdr:nvSpPr>
        <xdr:cNvPr id="14351" name="Text Box 15">
          <a:extLst>
            <a:ext uri="{FF2B5EF4-FFF2-40B4-BE49-F238E27FC236}">
              <a16:creationId xmlns:a16="http://schemas.microsoft.com/office/drawing/2014/main" id="{00000000-0008-0000-0400-00000F380000}"/>
            </a:ext>
          </a:extLst>
        </xdr:cNvPr>
        <xdr:cNvSpPr txBox="1">
          <a:spLocks noChangeArrowheads="1"/>
        </xdr:cNvSpPr>
      </xdr:nvSpPr>
      <xdr:spPr bwMode="auto">
        <a:xfrm>
          <a:off x="28575" y="9525"/>
          <a:ext cx="32099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beweeg met de aanwijzer van de muis over de gele strook</a:t>
          </a:r>
          <a:endParaRPr lang="nl-NL"/>
        </a:p>
      </xdr:txBody>
    </xdr:sp>
    <xdr:clientData fPrintsWithSheet="0"/>
  </xdr:twoCellAnchor>
  <xdr:twoCellAnchor>
    <xdr:from>
      <xdr:col>2</xdr:col>
      <xdr:colOff>752475</xdr:colOff>
      <xdr:row>3</xdr:row>
      <xdr:rowOff>0</xdr:rowOff>
    </xdr:from>
    <xdr:to>
      <xdr:col>2</xdr:col>
      <xdr:colOff>752475</xdr:colOff>
      <xdr:row>7</xdr:row>
      <xdr:rowOff>76200</xdr:rowOff>
    </xdr:to>
    <xdr:sp macro="" textlink="">
      <xdr:nvSpPr>
        <xdr:cNvPr id="14432" name="Line 16">
          <a:extLst>
            <a:ext uri="{FF2B5EF4-FFF2-40B4-BE49-F238E27FC236}">
              <a16:creationId xmlns:a16="http://schemas.microsoft.com/office/drawing/2014/main" id="{00000000-0008-0000-0400-000060380000}"/>
            </a:ext>
          </a:extLst>
        </xdr:cNvPr>
        <xdr:cNvSpPr>
          <a:spLocks noChangeShapeType="1"/>
        </xdr:cNvSpPr>
      </xdr:nvSpPr>
      <xdr:spPr bwMode="auto">
        <a:xfrm>
          <a:off x="1019175" y="200025"/>
          <a:ext cx="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7</xdr:col>
      <xdr:colOff>66675</xdr:colOff>
      <xdr:row>2</xdr:row>
      <xdr:rowOff>190500</xdr:rowOff>
    </xdr:from>
    <xdr:to>
      <xdr:col>12</xdr:col>
      <xdr:colOff>495300</xdr:colOff>
      <xdr:row>4</xdr:row>
      <xdr:rowOff>9525</xdr:rowOff>
    </xdr:to>
    <xdr:sp macro="" textlink="">
      <xdr:nvSpPr>
        <xdr:cNvPr id="14353" name="Text Box 17">
          <a:extLst>
            <a:ext uri="{FF2B5EF4-FFF2-40B4-BE49-F238E27FC236}">
              <a16:creationId xmlns:a16="http://schemas.microsoft.com/office/drawing/2014/main" id="{00000000-0008-0000-0400-000011380000}"/>
            </a:ext>
          </a:extLst>
        </xdr:cNvPr>
        <xdr:cNvSpPr txBox="1">
          <a:spLocks noChangeArrowheads="1"/>
        </xdr:cNvSpPr>
      </xdr:nvSpPr>
      <xdr:spPr bwMode="auto">
        <a:xfrm>
          <a:off x="3990975" y="190500"/>
          <a:ext cx="40005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bedoeld als eventuele herhaling van meetmoment 2.1</a:t>
          </a:r>
          <a:endParaRPr lang="nl-NL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5</xdr:row>
      <xdr:rowOff>133350</xdr:rowOff>
    </xdr:from>
    <xdr:to>
      <xdr:col>6</xdr:col>
      <xdr:colOff>428625</xdr:colOff>
      <xdr:row>7</xdr:row>
      <xdr:rowOff>9525</xdr:rowOff>
    </xdr:to>
    <xdr:sp macro="" textlink="">
      <xdr:nvSpPr>
        <xdr:cNvPr id="6224" name="Text Box 1">
          <a:extLst>
            <a:ext uri="{FF2B5EF4-FFF2-40B4-BE49-F238E27FC236}">
              <a16:creationId xmlns:a16="http://schemas.microsoft.com/office/drawing/2014/main" id="{00000000-0008-0000-0600-000050180000}"/>
            </a:ext>
          </a:extLst>
        </xdr:cNvPr>
        <xdr:cNvSpPr txBox="1">
          <a:spLocks noChangeArrowheads="1"/>
        </xdr:cNvSpPr>
      </xdr:nvSpPr>
      <xdr:spPr bwMode="auto">
        <a:xfrm>
          <a:off x="4552950" y="2028825"/>
          <a:ext cx="1047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5</xdr:row>
      <xdr:rowOff>104775</xdr:rowOff>
    </xdr:from>
    <xdr:to>
      <xdr:col>11</xdr:col>
      <xdr:colOff>476250</xdr:colOff>
      <xdr:row>6</xdr:row>
      <xdr:rowOff>161925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600-000002180000}"/>
            </a:ext>
          </a:extLst>
        </xdr:cNvPr>
        <xdr:cNvSpPr txBox="1">
          <a:spLocks noChangeArrowheads="1"/>
        </xdr:cNvSpPr>
      </xdr:nvSpPr>
      <xdr:spPr bwMode="auto">
        <a:xfrm>
          <a:off x="4981575" y="952500"/>
          <a:ext cx="24003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nl-N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vul hier het leerlingnummer in</a:t>
          </a:r>
          <a:endParaRPr lang="nl-NL"/>
        </a:p>
      </xdr:txBody>
    </xdr:sp>
    <xdr:clientData fPrintsWithSheet="0"/>
  </xdr:twoCellAnchor>
  <xdr:twoCellAnchor>
    <xdr:from>
      <xdr:col>8</xdr:col>
      <xdr:colOff>295275</xdr:colOff>
      <xdr:row>3</xdr:row>
      <xdr:rowOff>38100</xdr:rowOff>
    </xdr:from>
    <xdr:to>
      <xdr:col>8</xdr:col>
      <xdr:colOff>304800</xdr:colOff>
      <xdr:row>5</xdr:row>
      <xdr:rowOff>95250</xdr:rowOff>
    </xdr:to>
    <xdr:sp macro="" textlink="">
      <xdr:nvSpPr>
        <xdr:cNvPr id="6226" name="Line 3">
          <a:extLst>
            <a:ext uri="{FF2B5EF4-FFF2-40B4-BE49-F238E27FC236}">
              <a16:creationId xmlns:a16="http://schemas.microsoft.com/office/drawing/2014/main" id="{00000000-0008-0000-0600-000052180000}"/>
            </a:ext>
          </a:extLst>
        </xdr:cNvPr>
        <xdr:cNvSpPr>
          <a:spLocks noChangeShapeType="1"/>
        </xdr:cNvSpPr>
      </xdr:nvSpPr>
      <xdr:spPr bwMode="auto">
        <a:xfrm flipV="1">
          <a:off x="5276850" y="542925"/>
          <a:ext cx="952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1EB3-A2C5-4F7A-B652-C102FBE2FE81}">
  <dimension ref="B3:D44"/>
  <sheetViews>
    <sheetView showGridLines="0" showRowColHeaders="0" tabSelected="1" zoomScaleNormal="100" workbookViewId="0">
      <selection activeCell="B5" sqref="B5"/>
    </sheetView>
  </sheetViews>
  <sheetFormatPr defaultRowHeight="12.5" x14ac:dyDescent="0.25"/>
  <cols>
    <col min="2" max="2" width="4.81640625" customWidth="1"/>
    <col min="3" max="3" width="28.6328125" customWidth="1"/>
    <col min="4" max="4" width="14.7265625" style="71" customWidth="1"/>
  </cols>
  <sheetData>
    <row r="3" spans="2:4" x14ac:dyDescent="0.25">
      <c r="B3" s="380"/>
      <c r="C3" s="327" t="s">
        <v>0</v>
      </c>
      <c r="D3" s="474" t="s">
        <v>34</v>
      </c>
    </row>
    <row r="4" spans="2:4" x14ac:dyDescent="0.25">
      <c r="B4" s="331"/>
      <c r="C4" s="331"/>
      <c r="D4" s="475"/>
    </row>
    <row r="5" spans="2:4" ht="14.5" x14ac:dyDescent="0.25">
      <c r="B5" s="275">
        <v>1</v>
      </c>
      <c r="C5" s="480" t="s">
        <v>166</v>
      </c>
      <c r="D5" s="481">
        <v>45039</v>
      </c>
    </row>
    <row r="6" spans="2:4" ht="14.5" x14ac:dyDescent="0.25">
      <c r="B6" s="275">
        <v>2</v>
      </c>
      <c r="C6" s="482"/>
      <c r="D6" s="483"/>
    </row>
    <row r="7" spans="2:4" ht="14.5" x14ac:dyDescent="0.25">
      <c r="B7" s="275">
        <v>3</v>
      </c>
      <c r="C7" s="482"/>
      <c r="D7" s="483"/>
    </row>
    <row r="8" spans="2:4" ht="14.5" x14ac:dyDescent="0.25">
      <c r="B8" s="275">
        <v>4</v>
      </c>
      <c r="C8" s="482"/>
      <c r="D8" s="483"/>
    </row>
    <row r="9" spans="2:4" ht="14.5" x14ac:dyDescent="0.25">
      <c r="B9" s="275">
        <v>5</v>
      </c>
      <c r="C9" s="482"/>
      <c r="D9" s="483"/>
    </row>
    <row r="10" spans="2:4" ht="14.5" x14ac:dyDescent="0.25">
      <c r="B10" s="275">
        <v>6</v>
      </c>
      <c r="C10" s="482"/>
      <c r="D10" s="483"/>
    </row>
    <row r="11" spans="2:4" ht="14.5" x14ac:dyDescent="0.25">
      <c r="B11" s="275">
        <v>7</v>
      </c>
      <c r="C11" s="482"/>
      <c r="D11" s="483"/>
    </row>
    <row r="12" spans="2:4" ht="14.5" x14ac:dyDescent="0.25">
      <c r="B12" s="275">
        <v>8</v>
      </c>
      <c r="C12" s="482"/>
      <c r="D12" s="483"/>
    </row>
    <row r="13" spans="2:4" ht="14.5" x14ac:dyDescent="0.25">
      <c r="B13" s="275">
        <v>9</v>
      </c>
      <c r="C13" s="482"/>
      <c r="D13" s="483"/>
    </row>
    <row r="14" spans="2:4" ht="14.5" x14ac:dyDescent="0.25">
      <c r="B14" s="275">
        <v>10</v>
      </c>
      <c r="C14" s="482"/>
      <c r="D14" s="483"/>
    </row>
    <row r="15" spans="2:4" ht="14.5" x14ac:dyDescent="0.25">
      <c r="B15" s="275">
        <v>11</v>
      </c>
      <c r="C15" s="482"/>
      <c r="D15" s="483"/>
    </row>
    <row r="16" spans="2:4" ht="14.5" x14ac:dyDescent="0.25">
      <c r="B16" s="275">
        <v>12</v>
      </c>
      <c r="C16" s="482"/>
      <c r="D16" s="483"/>
    </row>
    <row r="17" spans="2:4" ht="14.5" x14ac:dyDescent="0.25">
      <c r="B17" s="275">
        <v>13</v>
      </c>
      <c r="C17" s="482"/>
      <c r="D17" s="483"/>
    </row>
    <row r="18" spans="2:4" ht="14.5" x14ac:dyDescent="0.25">
      <c r="B18" s="275">
        <v>14</v>
      </c>
      <c r="C18" s="482"/>
      <c r="D18" s="483"/>
    </row>
    <row r="19" spans="2:4" ht="14.5" x14ac:dyDescent="0.25">
      <c r="B19" s="275">
        <v>15</v>
      </c>
      <c r="C19" s="482"/>
      <c r="D19" s="483"/>
    </row>
    <row r="20" spans="2:4" ht="14.5" x14ac:dyDescent="0.25">
      <c r="B20" s="275">
        <v>16</v>
      </c>
      <c r="C20" s="482"/>
      <c r="D20" s="483"/>
    </row>
    <row r="21" spans="2:4" ht="14.5" x14ac:dyDescent="0.25">
      <c r="B21" s="275">
        <v>17</v>
      </c>
      <c r="C21" s="482"/>
      <c r="D21" s="483"/>
    </row>
    <row r="22" spans="2:4" ht="14.5" x14ac:dyDescent="0.25">
      <c r="B22" s="275">
        <v>18</v>
      </c>
      <c r="C22" s="482"/>
      <c r="D22" s="483"/>
    </row>
    <row r="23" spans="2:4" ht="14.5" x14ac:dyDescent="0.25">
      <c r="B23" s="275">
        <v>19</v>
      </c>
      <c r="C23" s="482"/>
      <c r="D23" s="483"/>
    </row>
    <row r="24" spans="2:4" ht="14.5" x14ac:dyDescent="0.25">
      <c r="B24" s="275">
        <v>20</v>
      </c>
      <c r="C24" s="482"/>
      <c r="D24" s="483"/>
    </row>
    <row r="25" spans="2:4" ht="14.5" x14ac:dyDescent="0.25">
      <c r="B25" s="275">
        <v>21</v>
      </c>
      <c r="C25" s="482"/>
      <c r="D25" s="483"/>
    </row>
    <row r="26" spans="2:4" ht="14.5" x14ac:dyDescent="0.25">
      <c r="B26" s="275">
        <v>22</v>
      </c>
      <c r="C26" s="482"/>
      <c r="D26" s="483"/>
    </row>
    <row r="27" spans="2:4" ht="14.5" x14ac:dyDescent="0.25">
      <c r="B27" s="275">
        <v>23</v>
      </c>
      <c r="C27" s="482"/>
      <c r="D27" s="483"/>
    </row>
    <row r="28" spans="2:4" ht="14.5" x14ac:dyDescent="0.25">
      <c r="B28" s="275">
        <v>24</v>
      </c>
      <c r="C28" s="482"/>
      <c r="D28" s="483"/>
    </row>
    <row r="29" spans="2:4" x14ac:dyDescent="0.25">
      <c r="B29" s="275">
        <v>25</v>
      </c>
      <c r="C29" s="484"/>
      <c r="D29" s="483"/>
    </row>
    <row r="30" spans="2:4" x14ac:dyDescent="0.25">
      <c r="B30" s="275">
        <v>26</v>
      </c>
      <c r="C30" s="484"/>
      <c r="D30" s="483"/>
    </row>
    <row r="31" spans="2:4" x14ac:dyDescent="0.25">
      <c r="B31" s="275">
        <v>27</v>
      </c>
      <c r="C31" s="484"/>
      <c r="D31" s="483"/>
    </row>
    <row r="32" spans="2:4" x14ac:dyDescent="0.25">
      <c r="B32" s="275">
        <v>28</v>
      </c>
      <c r="C32" s="484"/>
      <c r="D32" s="483"/>
    </row>
    <row r="33" spans="2:4" x14ac:dyDescent="0.25">
      <c r="B33" s="275">
        <v>29</v>
      </c>
      <c r="C33" s="484"/>
      <c r="D33" s="483"/>
    </row>
    <row r="34" spans="2:4" x14ac:dyDescent="0.25">
      <c r="B34" s="275">
        <v>30</v>
      </c>
      <c r="C34" s="484"/>
      <c r="D34" s="483"/>
    </row>
    <row r="35" spans="2:4" x14ac:dyDescent="0.25">
      <c r="B35" s="275">
        <v>31</v>
      </c>
      <c r="C35" s="484"/>
      <c r="D35" s="483"/>
    </row>
    <row r="36" spans="2:4" x14ac:dyDescent="0.25">
      <c r="B36" s="275">
        <v>32</v>
      </c>
      <c r="C36" s="485"/>
      <c r="D36" s="483"/>
    </row>
    <row r="37" spans="2:4" x14ac:dyDescent="0.25">
      <c r="B37" s="275">
        <v>33</v>
      </c>
      <c r="C37" s="485"/>
      <c r="D37" s="483"/>
    </row>
    <row r="38" spans="2:4" x14ac:dyDescent="0.25">
      <c r="B38" s="275">
        <v>34</v>
      </c>
      <c r="C38" s="485"/>
      <c r="D38" s="483"/>
    </row>
    <row r="39" spans="2:4" x14ac:dyDescent="0.25">
      <c r="B39" s="275">
        <v>35</v>
      </c>
      <c r="C39" s="485"/>
      <c r="D39" s="483"/>
    </row>
    <row r="40" spans="2:4" x14ac:dyDescent="0.25">
      <c r="B40" s="275">
        <v>36</v>
      </c>
      <c r="C40" s="485"/>
      <c r="D40" s="483"/>
    </row>
    <row r="41" spans="2:4" x14ac:dyDescent="0.25">
      <c r="B41" s="275">
        <v>37</v>
      </c>
      <c r="C41" s="485"/>
      <c r="D41" s="483"/>
    </row>
    <row r="42" spans="2:4" x14ac:dyDescent="0.25">
      <c r="B42" s="275">
        <v>38</v>
      </c>
      <c r="C42" s="485"/>
      <c r="D42" s="483"/>
    </row>
    <row r="43" spans="2:4" x14ac:dyDescent="0.25">
      <c r="B43" s="275">
        <v>39</v>
      </c>
      <c r="C43" s="485"/>
      <c r="D43" s="483"/>
    </row>
    <row r="44" spans="2:4" x14ac:dyDescent="0.25">
      <c r="B44" s="275">
        <v>40</v>
      </c>
      <c r="C44" s="486" t="s">
        <v>168</v>
      </c>
      <c r="D44" s="483"/>
    </row>
  </sheetData>
  <sheetProtection sheet="1" objects="1" scenarios="1"/>
  <conditionalFormatting sqref="C4:C28">
    <cfRule type="cellIs" dxfId="179" priority="1" stopIfTrue="1" operator="between">
      <formula>8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V64"/>
  <sheetViews>
    <sheetView showGridLines="0" showRowColHeaders="0" zoomScaleNormal="100" workbookViewId="0">
      <pane xSplit="7" ySplit="6" topLeftCell="H7" activePane="bottomRight" state="frozen"/>
      <selection activeCell="B31" sqref="B31"/>
      <selection pane="topRight" activeCell="B31" sqref="B31"/>
      <selection pane="bottomLeft" activeCell="B31" sqref="B31"/>
      <selection pane="bottomRight" activeCell="H7" sqref="H7"/>
    </sheetView>
  </sheetViews>
  <sheetFormatPr defaultColWidth="9.1796875" defaultRowHeight="12.5" x14ac:dyDescent="0.25"/>
  <cols>
    <col min="1" max="1" width="9.1796875" style="85"/>
    <col min="2" max="5" width="3.26953125" style="127" customWidth="1"/>
    <col min="6" max="6" width="69.1796875" style="99" bestFit="1" customWidth="1"/>
    <col min="7" max="7" width="5.7265625" style="105" customWidth="1"/>
    <col min="8" max="13" width="4.26953125" style="84" customWidth="1"/>
    <col min="14" max="18" width="4.26953125" style="86" customWidth="1"/>
    <col min="19" max="33" width="4.26953125" style="84" customWidth="1"/>
    <col min="34" max="34" width="4.26953125" style="86" customWidth="1"/>
    <col min="35" max="45" width="4.26953125" style="84" customWidth="1"/>
    <col min="46" max="46" width="4.26953125" style="86" customWidth="1"/>
    <col min="47" max="47" width="4.26953125" style="235" customWidth="1"/>
    <col min="48" max="48" width="4.26953125" style="234" customWidth="1"/>
    <col min="49" max="126" width="9.1796875" style="234"/>
    <col min="127" max="16384" width="9.1796875" style="85"/>
  </cols>
  <sheetData>
    <row r="1" spans="1:126" x14ac:dyDescent="0.25">
      <c r="A1" s="234"/>
      <c r="B1" s="136"/>
      <c r="C1" s="136"/>
      <c r="D1" s="136"/>
      <c r="E1" s="136"/>
      <c r="F1" s="70"/>
      <c r="G1" s="228"/>
      <c r="H1" s="232"/>
      <c r="I1" s="232"/>
      <c r="J1" s="232"/>
      <c r="K1" s="232"/>
      <c r="L1" s="232"/>
      <c r="M1" s="232"/>
      <c r="N1" s="233"/>
      <c r="O1" s="233"/>
      <c r="P1" s="233"/>
      <c r="Q1" s="233"/>
      <c r="R1" s="233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3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3"/>
      <c r="AU1" s="234"/>
    </row>
    <row r="2" spans="1:126" ht="13" thickBot="1" x14ac:dyDescent="0.3">
      <c r="A2" s="234"/>
      <c r="B2" s="136"/>
      <c r="C2" s="136"/>
      <c r="D2" s="136"/>
      <c r="E2" s="136"/>
      <c r="F2" s="70"/>
      <c r="G2" s="228"/>
      <c r="H2" s="229"/>
      <c r="I2" s="229"/>
      <c r="J2" s="229"/>
      <c r="K2" s="229"/>
      <c r="L2" s="229"/>
      <c r="M2" s="229"/>
      <c r="N2" s="230"/>
      <c r="O2" s="230"/>
      <c r="P2" s="230"/>
      <c r="Q2" s="230"/>
      <c r="R2" s="230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30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30"/>
      <c r="AU2" s="231"/>
    </row>
    <row r="3" spans="1:126" s="130" customFormat="1" ht="15" customHeight="1" x14ac:dyDescent="0.25">
      <c r="A3" s="236"/>
      <c r="B3" s="122"/>
      <c r="C3" s="97"/>
      <c r="D3" s="97"/>
      <c r="E3" s="97"/>
      <c r="F3" s="97"/>
      <c r="G3" s="101"/>
      <c r="H3" s="399" t="s">
        <v>93</v>
      </c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  <c r="AP3" s="400"/>
      <c r="AQ3" s="400"/>
      <c r="AR3" s="400"/>
      <c r="AS3" s="400"/>
      <c r="AT3" s="400"/>
      <c r="AU3" s="401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  <c r="CH3" s="236"/>
      <c r="CI3" s="236"/>
      <c r="CJ3" s="236"/>
      <c r="CK3" s="236"/>
      <c r="CL3" s="236"/>
      <c r="CM3" s="236"/>
      <c r="CN3" s="236"/>
      <c r="CO3" s="236"/>
      <c r="CP3" s="236"/>
      <c r="CQ3" s="236"/>
      <c r="CR3" s="236"/>
      <c r="CS3" s="236"/>
      <c r="CT3" s="236"/>
      <c r="CU3" s="236"/>
      <c r="CV3" s="236"/>
      <c r="CW3" s="236"/>
      <c r="CX3" s="236"/>
      <c r="CY3" s="236"/>
      <c r="CZ3" s="236"/>
      <c r="DA3" s="236"/>
      <c r="DB3" s="236"/>
      <c r="DC3" s="236"/>
      <c r="DD3" s="236"/>
      <c r="DE3" s="236"/>
      <c r="DF3" s="236"/>
      <c r="DG3" s="236"/>
      <c r="DH3" s="236"/>
      <c r="DI3" s="236"/>
      <c r="DJ3" s="236"/>
      <c r="DK3" s="236"/>
      <c r="DL3" s="236"/>
      <c r="DM3" s="236"/>
      <c r="DN3" s="236"/>
      <c r="DO3" s="236"/>
      <c r="DP3" s="236"/>
      <c r="DQ3" s="236"/>
      <c r="DR3" s="236"/>
      <c r="DS3" s="236"/>
      <c r="DT3" s="236"/>
      <c r="DU3" s="236"/>
      <c r="DV3" s="236"/>
    </row>
    <row r="4" spans="1:126" s="130" customFormat="1" x14ac:dyDescent="0.25">
      <c r="A4" s="236"/>
      <c r="B4" s="123"/>
      <c r="C4" s="70"/>
      <c r="D4" s="70"/>
      <c r="E4" s="70"/>
      <c r="F4" s="70"/>
      <c r="G4" s="102"/>
      <c r="H4" s="402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403"/>
      <c r="AO4" s="403"/>
      <c r="AP4" s="403"/>
      <c r="AQ4" s="403"/>
      <c r="AR4" s="403"/>
      <c r="AS4" s="403"/>
      <c r="AT4" s="403"/>
      <c r="AU4" s="404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6"/>
      <c r="DK4" s="236"/>
      <c r="DL4" s="236"/>
      <c r="DM4" s="236"/>
      <c r="DN4" s="236"/>
      <c r="DO4" s="236"/>
      <c r="DP4" s="236"/>
      <c r="DQ4" s="236"/>
      <c r="DR4" s="236"/>
      <c r="DS4" s="236"/>
      <c r="DT4" s="236"/>
      <c r="DU4" s="236"/>
      <c r="DV4" s="236"/>
    </row>
    <row r="5" spans="1:126" s="100" customFormat="1" x14ac:dyDescent="0.25">
      <c r="A5" s="153"/>
      <c r="B5" s="123"/>
      <c r="C5" s="70"/>
      <c r="D5" s="70"/>
      <c r="E5" s="70"/>
      <c r="F5" s="70"/>
      <c r="G5" s="102"/>
      <c r="H5" s="131">
        <v>1</v>
      </c>
      <c r="I5" s="100">
        <v>2</v>
      </c>
      <c r="J5" s="100">
        <v>3</v>
      </c>
      <c r="K5" s="100">
        <v>4</v>
      </c>
      <c r="L5" s="100">
        <v>5</v>
      </c>
      <c r="M5" s="100">
        <v>6</v>
      </c>
      <c r="N5" s="100">
        <v>7</v>
      </c>
      <c r="O5" s="100">
        <v>8</v>
      </c>
      <c r="P5" s="100">
        <v>9</v>
      </c>
      <c r="Q5" s="100">
        <v>10</v>
      </c>
      <c r="R5" s="100">
        <v>11</v>
      </c>
      <c r="S5" s="100">
        <v>12</v>
      </c>
      <c r="T5" s="100">
        <v>13</v>
      </c>
      <c r="U5" s="100">
        <v>14</v>
      </c>
      <c r="V5" s="100">
        <v>15</v>
      </c>
      <c r="W5" s="100">
        <v>16</v>
      </c>
      <c r="X5" s="100">
        <v>17</v>
      </c>
      <c r="Y5" s="100">
        <v>18</v>
      </c>
      <c r="Z5" s="100">
        <v>19</v>
      </c>
      <c r="AA5" s="100">
        <v>20</v>
      </c>
      <c r="AB5" s="100">
        <v>21</v>
      </c>
      <c r="AC5" s="100">
        <v>22</v>
      </c>
      <c r="AD5" s="100">
        <v>23</v>
      </c>
      <c r="AE5" s="100">
        <v>24</v>
      </c>
      <c r="AF5" s="100">
        <v>25</v>
      </c>
      <c r="AG5" s="100">
        <v>26</v>
      </c>
      <c r="AH5" s="100">
        <v>27</v>
      </c>
      <c r="AI5" s="100">
        <v>28</v>
      </c>
      <c r="AJ5" s="100">
        <v>29</v>
      </c>
      <c r="AK5" s="100">
        <v>30</v>
      </c>
      <c r="AL5" s="100">
        <v>31</v>
      </c>
      <c r="AM5" s="100">
        <v>32</v>
      </c>
      <c r="AN5" s="100">
        <v>33</v>
      </c>
      <c r="AO5" s="100">
        <v>34</v>
      </c>
      <c r="AP5" s="100">
        <v>35</v>
      </c>
      <c r="AQ5" s="100">
        <v>36</v>
      </c>
      <c r="AR5" s="100">
        <v>37</v>
      </c>
      <c r="AS5" s="100">
        <v>38</v>
      </c>
      <c r="AT5" s="100">
        <v>39</v>
      </c>
      <c r="AU5" s="132">
        <v>40</v>
      </c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</row>
    <row r="6" spans="1:126" s="96" customFormat="1" ht="105" customHeight="1" thickBot="1" x14ac:dyDescent="0.3">
      <c r="A6" s="238"/>
      <c r="B6" s="124"/>
      <c r="C6" s="125"/>
      <c r="D6" s="125"/>
      <c r="E6" s="125"/>
      <c r="F6" s="91"/>
      <c r="G6" s="92"/>
      <c r="H6" s="93" t="str">
        <f>namenlijst!$C5</f>
        <v>jan</v>
      </c>
      <c r="I6" s="93">
        <f>namenlijst!$C6</f>
        <v>0</v>
      </c>
      <c r="J6" s="93">
        <f>namenlijst!$C7</f>
        <v>0</v>
      </c>
      <c r="K6" s="93">
        <f>namenlijst!$C8</f>
        <v>0</v>
      </c>
      <c r="L6" s="93">
        <f>namenlijst!$C9</f>
        <v>0</v>
      </c>
      <c r="M6" s="93">
        <f>namenlijst!$C10</f>
        <v>0</v>
      </c>
      <c r="N6" s="93">
        <f>namenlijst!$C11</f>
        <v>0</v>
      </c>
      <c r="O6" s="93">
        <f>namenlijst!$C12</f>
        <v>0</v>
      </c>
      <c r="P6" s="93">
        <f>namenlijst!$C13</f>
        <v>0</v>
      </c>
      <c r="Q6" s="93">
        <f>namenlijst!$C14</f>
        <v>0</v>
      </c>
      <c r="R6" s="93">
        <f>namenlijst!$C15</f>
        <v>0</v>
      </c>
      <c r="S6" s="93">
        <f>namenlijst!$C16</f>
        <v>0</v>
      </c>
      <c r="T6" s="93">
        <f>namenlijst!$C17</f>
        <v>0</v>
      </c>
      <c r="U6" s="93">
        <f>namenlijst!$C18</f>
        <v>0</v>
      </c>
      <c r="V6" s="93">
        <f>namenlijst!$C19</f>
        <v>0</v>
      </c>
      <c r="W6" s="93">
        <f>namenlijst!$C20</f>
        <v>0</v>
      </c>
      <c r="X6" s="93">
        <f>namenlijst!$C21</f>
        <v>0</v>
      </c>
      <c r="Y6" s="93">
        <f>namenlijst!$C22</f>
        <v>0</v>
      </c>
      <c r="Z6" s="93">
        <f>namenlijst!$C23</f>
        <v>0</v>
      </c>
      <c r="AA6" s="93">
        <f>namenlijst!$C24</f>
        <v>0</v>
      </c>
      <c r="AB6" s="93">
        <f>namenlijst!$C25</f>
        <v>0</v>
      </c>
      <c r="AC6" s="93">
        <f>namenlijst!$C26</f>
        <v>0</v>
      </c>
      <c r="AD6" s="93">
        <f>namenlijst!$C27</f>
        <v>0</v>
      </c>
      <c r="AE6" s="93">
        <f>namenlijst!$C28</f>
        <v>0</v>
      </c>
      <c r="AF6" s="93">
        <f>namenlijst!$C29</f>
        <v>0</v>
      </c>
      <c r="AG6" s="93">
        <f>namenlijst!$C30</f>
        <v>0</v>
      </c>
      <c r="AH6" s="93">
        <f>namenlijst!$C31</f>
        <v>0</v>
      </c>
      <c r="AI6" s="93">
        <f>namenlijst!$C32</f>
        <v>0</v>
      </c>
      <c r="AJ6" s="93">
        <f>namenlijst!$C33</f>
        <v>0</v>
      </c>
      <c r="AK6" s="93">
        <f>namenlijst!$C34</f>
        <v>0</v>
      </c>
      <c r="AL6" s="93">
        <f>namenlijst!$C35</f>
        <v>0</v>
      </c>
      <c r="AM6" s="93">
        <f>namenlijst!$C36</f>
        <v>0</v>
      </c>
      <c r="AN6" s="93">
        <f>namenlijst!$C37</f>
        <v>0</v>
      </c>
      <c r="AO6" s="93">
        <f>namenlijst!$C38</f>
        <v>0</v>
      </c>
      <c r="AP6" s="93">
        <f>namenlijst!$C39</f>
        <v>0</v>
      </c>
      <c r="AQ6" s="93">
        <f>namenlijst!$C40</f>
        <v>0</v>
      </c>
      <c r="AR6" s="93">
        <f>namenlijst!$C41</f>
        <v>0</v>
      </c>
      <c r="AS6" s="93">
        <f>namenlijst!$C42</f>
        <v>0</v>
      </c>
      <c r="AT6" s="93">
        <f>namenlijst!$C43</f>
        <v>0</v>
      </c>
      <c r="AU6" s="476" t="str">
        <f>namenlijst!$C44</f>
        <v>tante jo</v>
      </c>
      <c r="AV6" s="237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</row>
    <row r="7" spans="1:126" ht="25" customHeight="1" x14ac:dyDescent="0.25">
      <c r="A7" s="234"/>
      <c r="B7" s="393" t="s">
        <v>54</v>
      </c>
      <c r="C7" s="394"/>
      <c r="D7" s="126">
        <v>1</v>
      </c>
      <c r="E7" s="126"/>
      <c r="F7" s="146" t="s">
        <v>55</v>
      </c>
      <c r="G7" s="206" t="s">
        <v>56</v>
      </c>
      <c r="H7" s="107" t="s">
        <v>47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9"/>
    </row>
    <row r="8" spans="1:126" ht="25" customHeight="1" x14ac:dyDescent="0.25">
      <c r="A8" s="234"/>
      <c r="B8" s="395"/>
      <c r="C8" s="396"/>
      <c r="D8" s="127">
        <v>2</v>
      </c>
      <c r="F8" s="147" t="s">
        <v>57</v>
      </c>
      <c r="G8" s="207" t="s">
        <v>56</v>
      </c>
      <c r="H8" s="110"/>
      <c r="I8" s="111"/>
      <c r="J8" s="112"/>
      <c r="K8" s="112"/>
      <c r="L8" s="112"/>
      <c r="M8" s="112"/>
      <c r="N8" s="112"/>
      <c r="O8" s="112"/>
      <c r="P8" s="112"/>
      <c r="Q8" s="112"/>
      <c r="R8" s="112"/>
      <c r="S8" s="111"/>
      <c r="T8" s="111"/>
      <c r="U8" s="112"/>
      <c r="V8" s="112"/>
      <c r="W8" s="112"/>
      <c r="X8" s="111"/>
      <c r="Y8" s="111"/>
      <c r="Z8" s="112"/>
      <c r="AA8" s="112"/>
      <c r="AB8" s="111"/>
      <c r="AC8" s="111"/>
      <c r="AD8" s="112"/>
      <c r="AE8" s="112"/>
      <c r="AF8" s="112"/>
      <c r="AG8" s="112"/>
      <c r="AH8" s="112"/>
      <c r="AI8" s="111"/>
      <c r="AJ8" s="111"/>
      <c r="AK8" s="111"/>
      <c r="AL8" s="111"/>
      <c r="AM8" s="111"/>
      <c r="AN8" s="111"/>
      <c r="AO8" s="111"/>
      <c r="AP8" s="112"/>
      <c r="AQ8" s="112"/>
      <c r="AR8" s="112"/>
      <c r="AS8" s="112"/>
      <c r="AT8" s="112"/>
      <c r="AU8" s="113"/>
    </row>
    <row r="9" spans="1:126" ht="25" customHeight="1" x14ac:dyDescent="0.25">
      <c r="A9" s="234"/>
      <c r="B9" s="395"/>
      <c r="C9" s="396"/>
      <c r="D9" s="127">
        <v>3</v>
      </c>
      <c r="F9" s="147" t="s">
        <v>58</v>
      </c>
      <c r="G9" s="207" t="s">
        <v>56</v>
      </c>
      <c r="H9" s="110"/>
      <c r="I9" s="111"/>
      <c r="J9" s="112"/>
      <c r="K9" s="112"/>
      <c r="L9" s="112"/>
      <c r="M9" s="112"/>
      <c r="N9" s="112"/>
      <c r="O9" s="112"/>
      <c r="P9" s="112"/>
      <c r="Q9" s="112"/>
      <c r="R9" s="112"/>
      <c r="S9" s="111"/>
      <c r="T9" s="111"/>
      <c r="U9" s="112"/>
      <c r="V9" s="112"/>
      <c r="W9" s="112"/>
      <c r="X9" s="111"/>
      <c r="Y9" s="111"/>
      <c r="Z9" s="112"/>
      <c r="AA9" s="112"/>
      <c r="AB9" s="111"/>
      <c r="AC9" s="111"/>
      <c r="AD9" s="112"/>
      <c r="AE9" s="112"/>
      <c r="AF9" s="112"/>
      <c r="AG9" s="112"/>
      <c r="AH9" s="112"/>
      <c r="AI9" s="111"/>
      <c r="AJ9" s="111"/>
      <c r="AK9" s="111"/>
      <c r="AL9" s="111"/>
      <c r="AM9" s="111"/>
      <c r="AN9" s="111"/>
      <c r="AO9" s="111"/>
      <c r="AP9" s="112"/>
      <c r="AQ9" s="112"/>
      <c r="AR9" s="112"/>
      <c r="AS9" s="112"/>
      <c r="AT9" s="112"/>
      <c r="AU9" s="113"/>
    </row>
    <row r="10" spans="1:126" ht="25" customHeight="1" x14ac:dyDescent="0.25">
      <c r="A10" s="234"/>
      <c r="B10" s="395"/>
      <c r="C10" s="396"/>
      <c r="D10" s="127">
        <v>4</v>
      </c>
      <c r="F10" s="147" t="s">
        <v>59</v>
      </c>
      <c r="G10" s="207" t="s">
        <v>56</v>
      </c>
      <c r="H10" s="110"/>
      <c r="I10" s="111"/>
      <c r="J10" s="112"/>
      <c r="K10" s="112"/>
      <c r="L10" s="112"/>
      <c r="M10" s="112"/>
      <c r="N10" s="112"/>
      <c r="O10" s="112"/>
      <c r="P10" s="112"/>
      <c r="Q10" s="112"/>
      <c r="R10" s="112"/>
      <c r="S10" s="111"/>
      <c r="T10" s="111"/>
      <c r="U10" s="112"/>
      <c r="V10" s="112"/>
      <c r="W10" s="112"/>
      <c r="X10" s="111"/>
      <c r="Y10" s="111"/>
      <c r="Z10" s="112"/>
      <c r="AA10" s="112"/>
      <c r="AB10" s="111"/>
      <c r="AC10" s="111"/>
      <c r="AD10" s="112"/>
      <c r="AE10" s="112"/>
      <c r="AF10" s="112"/>
      <c r="AG10" s="112"/>
      <c r="AH10" s="112"/>
      <c r="AI10" s="111"/>
      <c r="AJ10" s="111"/>
      <c r="AK10" s="111"/>
      <c r="AL10" s="111"/>
      <c r="AM10" s="111"/>
      <c r="AN10" s="111"/>
      <c r="AO10" s="111"/>
      <c r="AP10" s="112"/>
      <c r="AQ10" s="112"/>
      <c r="AR10" s="112"/>
      <c r="AS10" s="112"/>
      <c r="AT10" s="112"/>
      <c r="AU10" s="113"/>
    </row>
    <row r="11" spans="1:126" ht="25" customHeight="1" x14ac:dyDescent="0.25">
      <c r="A11" s="234"/>
      <c r="B11" s="395"/>
      <c r="C11" s="396"/>
      <c r="D11" s="127">
        <v>5</v>
      </c>
      <c r="F11" s="147" t="s">
        <v>60</v>
      </c>
      <c r="G11" s="207" t="s">
        <v>56</v>
      </c>
      <c r="H11" s="110"/>
      <c r="I11" s="111"/>
      <c r="J11" s="112"/>
      <c r="K11" s="112"/>
      <c r="L11" s="112"/>
      <c r="M11" s="112"/>
      <c r="N11" s="112"/>
      <c r="O11" s="112"/>
      <c r="P11" s="112"/>
      <c r="Q11" s="112"/>
      <c r="R11" s="112"/>
      <c r="S11" s="111"/>
      <c r="T11" s="111"/>
      <c r="U11" s="112"/>
      <c r="V11" s="112"/>
      <c r="W11" s="112"/>
      <c r="X11" s="111"/>
      <c r="Y11" s="111"/>
      <c r="Z11" s="112"/>
      <c r="AA11" s="112"/>
      <c r="AB11" s="111"/>
      <c r="AC11" s="111"/>
      <c r="AD11" s="112"/>
      <c r="AE11" s="112"/>
      <c r="AF11" s="112"/>
      <c r="AG11" s="112"/>
      <c r="AH11" s="112"/>
      <c r="AI11" s="111"/>
      <c r="AJ11" s="111"/>
      <c r="AK11" s="111"/>
      <c r="AL11" s="111"/>
      <c r="AM11" s="111"/>
      <c r="AN11" s="111"/>
      <c r="AO11" s="111"/>
      <c r="AP11" s="112"/>
      <c r="AQ11" s="112"/>
      <c r="AR11" s="112"/>
      <c r="AS11" s="112"/>
      <c r="AT11" s="112"/>
      <c r="AU11" s="113"/>
    </row>
    <row r="12" spans="1:126" ht="25" customHeight="1" x14ac:dyDescent="0.25">
      <c r="A12" s="234"/>
      <c r="B12" s="395"/>
      <c r="C12" s="396"/>
      <c r="D12" s="127">
        <v>6</v>
      </c>
      <c r="F12" s="147" t="s">
        <v>61</v>
      </c>
      <c r="G12" s="207" t="s">
        <v>56</v>
      </c>
      <c r="H12" s="110"/>
      <c r="I12" s="111"/>
      <c r="J12" s="112"/>
      <c r="K12" s="112"/>
      <c r="L12" s="112"/>
      <c r="M12" s="112"/>
      <c r="N12" s="112"/>
      <c r="O12" s="112"/>
      <c r="P12" s="112"/>
      <c r="Q12" s="112"/>
      <c r="R12" s="112"/>
      <c r="S12" s="111"/>
      <c r="T12" s="111"/>
      <c r="U12" s="112"/>
      <c r="V12" s="112"/>
      <c r="W12" s="112"/>
      <c r="X12" s="111"/>
      <c r="Y12" s="111"/>
      <c r="Z12" s="112"/>
      <c r="AA12" s="112"/>
      <c r="AB12" s="111"/>
      <c r="AC12" s="111"/>
      <c r="AD12" s="112"/>
      <c r="AE12" s="112"/>
      <c r="AF12" s="112"/>
      <c r="AG12" s="112"/>
      <c r="AH12" s="112"/>
      <c r="AI12" s="111"/>
      <c r="AJ12" s="111"/>
      <c r="AK12" s="111"/>
      <c r="AL12" s="111"/>
      <c r="AM12" s="111"/>
      <c r="AN12" s="111"/>
      <c r="AO12" s="111"/>
      <c r="AP12" s="112"/>
      <c r="AQ12" s="112"/>
      <c r="AR12" s="112"/>
      <c r="AS12" s="112"/>
      <c r="AT12" s="112"/>
      <c r="AU12" s="113"/>
    </row>
    <row r="13" spans="1:126" ht="25" customHeight="1" x14ac:dyDescent="0.25">
      <c r="A13" s="234"/>
      <c r="B13" s="395"/>
      <c r="C13" s="396"/>
      <c r="D13" s="405">
        <v>7</v>
      </c>
      <c r="E13" s="390" t="s">
        <v>92</v>
      </c>
      <c r="F13" s="148" t="s">
        <v>25</v>
      </c>
      <c r="G13" s="208" t="s">
        <v>62</v>
      </c>
      <c r="H13" s="114"/>
      <c r="I13" s="111"/>
      <c r="J13" s="112"/>
      <c r="K13" s="112"/>
      <c r="L13" s="112"/>
      <c r="M13" s="112"/>
      <c r="N13" s="112"/>
      <c r="O13" s="112"/>
      <c r="P13" s="112"/>
      <c r="Q13" s="112"/>
      <c r="R13" s="112"/>
      <c r="S13" s="111"/>
      <c r="T13" s="111"/>
      <c r="U13" s="112"/>
      <c r="V13" s="112"/>
      <c r="W13" s="112"/>
      <c r="X13" s="111"/>
      <c r="Y13" s="111"/>
      <c r="Z13" s="112"/>
      <c r="AA13" s="112"/>
      <c r="AB13" s="111"/>
      <c r="AC13" s="111"/>
      <c r="AD13" s="112"/>
      <c r="AE13" s="112"/>
      <c r="AF13" s="112"/>
      <c r="AG13" s="112"/>
      <c r="AH13" s="112"/>
      <c r="AI13" s="111"/>
      <c r="AJ13" s="111"/>
      <c r="AK13" s="111"/>
      <c r="AL13" s="111"/>
      <c r="AM13" s="111"/>
      <c r="AN13" s="111"/>
      <c r="AO13" s="111"/>
      <c r="AP13" s="112"/>
      <c r="AQ13" s="112"/>
      <c r="AR13" s="112"/>
      <c r="AS13" s="112"/>
      <c r="AT13" s="112"/>
      <c r="AU13" s="113"/>
    </row>
    <row r="14" spans="1:126" ht="25" customHeight="1" x14ac:dyDescent="0.25">
      <c r="A14" s="234"/>
      <c r="B14" s="395"/>
      <c r="C14" s="396"/>
      <c r="D14" s="405"/>
      <c r="E14" s="391"/>
      <c r="F14" s="148" t="s">
        <v>26</v>
      </c>
      <c r="G14" s="208" t="s">
        <v>62</v>
      </c>
      <c r="H14" s="114"/>
      <c r="I14" s="111"/>
      <c r="J14" s="112"/>
      <c r="K14" s="112"/>
      <c r="L14" s="112"/>
      <c r="M14" s="112"/>
      <c r="N14" s="112"/>
      <c r="O14" s="112"/>
      <c r="P14" s="112"/>
      <c r="Q14" s="112"/>
      <c r="R14" s="112"/>
      <c r="S14" s="111"/>
      <c r="T14" s="111"/>
      <c r="U14" s="112"/>
      <c r="V14" s="112"/>
      <c r="W14" s="112"/>
      <c r="X14" s="111"/>
      <c r="Y14" s="111"/>
      <c r="Z14" s="112"/>
      <c r="AA14" s="112"/>
      <c r="AB14" s="111"/>
      <c r="AC14" s="111"/>
      <c r="AD14" s="112"/>
      <c r="AE14" s="112"/>
      <c r="AF14" s="112"/>
      <c r="AG14" s="112"/>
      <c r="AH14" s="112"/>
      <c r="AI14" s="111"/>
      <c r="AJ14" s="111"/>
      <c r="AK14" s="111"/>
      <c r="AL14" s="111"/>
      <c r="AM14" s="111"/>
      <c r="AN14" s="111"/>
      <c r="AO14" s="111"/>
      <c r="AP14" s="112"/>
      <c r="AQ14" s="112"/>
      <c r="AR14" s="112"/>
      <c r="AS14" s="112"/>
      <c r="AT14" s="112"/>
      <c r="AU14" s="113"/>
    </row>
    <row r="15" spans="1:126" ht="25" customHeight="1" x14ac:dyDescent="0.25">
      <c r="A15" s="234"/>
      <c r="B15" s="395"/>
      <c r="C15" s="396"/>
      <c r="D15" s="405"/>
      <c r="E15" s="391"/>
      <c r="F15" s="148" t="s">
        <v>53</v>
      </c>
      <c r="G15" s="208" t="s">
        <v>62</v>
      </c>
      <c r="H15" s="114"/>
      <c r="I15" s="111"/>
      <c r="J15" s="112"/>
      <c r="K15" s="112"/>
      <c r="L15" s="112"/>
      <c r="M15" s="112"/>
      <c r="N15" s="112"/>
      <c r="O15" s="112"/>
      <c r="P15" s="112"/>
      <c r="Q15" s="112"/>
      <c r="R15" s="112"/>
      <c r="S15" s="111"/>
      <c r="T15" s="111"/>
      <c r="U15" s="112"/>
      <c r="V15" s="112"/>
      <c r="W15" s="112"/>
      <c r="X15" s="111"/>
      <c r="Y15" s="111"/>
      <c r="Z15" s="112"/>
      <c r="AA15" s="112"/>
      <c r="AB15" s="111"/>
      <c r="AC15" s="111"/>
      <c r="AD15" s="112"/>
      <c r="AE15" s="112"/>
      <c r="AF15" s="112"/>
      <c r="AG15" s="112"/>
      <c r="AH15" s="112"/>
      <c r="AI15" s="111"/>
      <c r="AJ15" s="111"/>
      <c r="AK15" s="111"/>
      <c r="AL15" s="111"/>
      <c r="AM15" s="111"/>
      <c r="AN15" s="111"/>
      <c r="AO15" s="111"/>
      <c r="AP15" s="112"/>
      <c r="AQ15" s="112"/>
      <c r="AR15" s="112"/>
      <c r="AS15" s="112"/>
      <c r="AT15" s="112"/>
      <c r="AU15" s="113"/>
    </row>
    <row r="16" spans="1:126" ht="25" customHeight="1" x14ac:dyDescent="0.25">
      <c r="A16" s="234"/>
      <c r="B16" s="395"/>
      <c r="C16" s="396"/>
      <c r="D16" s="405"/>
      <c r="E16" s="391"/>
      <c r="F16" s="148" t="s">
        <v>27</v>
      </c>
      <c r="G16" s="208" t="s">
        <v>62</v>
      </c>
      <c r="H16" s="114"/>
      <c r="I16" s="111"/>
      <c r="J16" s="112"/>
      <c r="K16" s="112"/>
      <c r="L16" s="112"/>
      <c r="M16" s="112"/>
      <c r="N16" s="112"/>
      <c r="O16" s="112"/>
      <c r="P16" s="112"/>
      <c r="Q16" s="112"/>
      <c r="R16" s="112"/>
      <c r="S16" s="111"/>
      <c r="T16" s="111"/>
      <c r="U16" s="112"/>
      <c r="V16" s="112"/>
      <c r="W16" s="112"/>
      <c r="X16" s="111"/>
      <c r="Y16" s="111"/>
      <c r="Z16" s="112"/>
      <c r="AA16" s="112"/>
      <c r="AB16" s="111"/>
      <c r="AC16" s="111"/>
      <c r="AD16" s="112"/>
      <c r="AE16" s="112"/>
      <c r="AF16" s="112"/>
      <c r="AG16" s="112"/>
      <c r="AH16" s="112"/>
      <c r="AI16" s="111"/>
      <c r="AJ16" s="111"/>
      <c r="AK16" s="111"/>
      <c r="AL16" s="111"/>
      <c r="AM16" s="111"/>
      <c r="AN16" s="111"/>
      <c r="AO16" s="111"/>
      <c r="AP16" s="112"/>
      <c r="AQ16" s="112"/>
      <c r="AR16" s="112"/>
      <c r="AS16" s="112"/>
      <c r="AT16" s="112"/>
      <c r="AU16" s="113"/>
    </row>
    <row r="17" spans="1:126" ht="25" customHeight="1" thickBot="1" x14ac:dyDescent="0.3">
      <c r="A17" s="234"/>
      <c r="B17" s="397"/>
      <c r="C17" s="398"/>
      <c r="D17" s="406"/>
      <c r="E17" s="392"/>
      <c r="F17" s="149" t="s">
        <v>28</v>
      </c>
      <c r="G17" s="209" t="s">
        <v>62</v>
      </c>
      <c r="H17" s="115"/>
      <c r="I17" s="116"/>
      <c r="J17" s="117"/>
      <c r="K17" s="117"/>
      <c r="L17" s="117"/>
      <c r="M17" s="117"/>
      <c r="N17" s="117"/>
      <c r="O17" s="117"/>
      <c r="P17" s="117"/>
      <c r="Q17" s="117"/>
      <c r="R17" s="117"/>
      <c r="S17" s="116"/>
      <c r="T17" s="116"/>
      <c r="U17" s="117"/>
      <c r="V17" s="117"/>
      <c r="W17" s="117"/>
      <c r="X17" s="116"/>
      <c r="Y17" s="116"/>
      <c r="Z17" s="117"/>
      <c r="AA17" s="117"/>
      <c r="AB17" s="116"/>
      <c r="AC17" s="116"/>
      <c r="AD17" s="117"/>
      <c r="AE17" s="117"/>
      <c r="AF17" s="117"/>
      <c r="AG17" s="117"/>
      <c r="AH17" s="117"/>
      <c r="AI17" s="116"/>
      <c r="AJ17" s="116"/>
      <c r="AK17" s="116"/>
      <c r="AL17" s="116"/>
      <c r="AM17" s="116"/>
      <c r="AN17" s="116"/>
      <c r="AO17" s="116"/>
      <c r="AP17" s="117"/>
      <c r="AQ17" s="117"/>
      <c r="AR17" s="117"/>
      <c r="AS17" s="117"/>
      <c r="AT17" s="117"/>
      <c r="AU17" s="118"/>
    </row>
    <row r="18" spans="1:126" ht="25" customHeight="1" x14ac:dyDescent="0.25">
      <c r="A18" s="234"/>
      <c r="B18" s="381" t="s">
        <v>63</v>
      </c>
      <c r="C18" s="382" t="s">
        <v>64</v>
      </c>
      <c r="D18" s="137">
        <v>1</v>
      </c>
      <c r="E18" s="126"/>
      <c r="F18" s="146" t="s">
        <v>121</v>
      </c>
      <c r="G18" s="141" t="s">
        <v>56</v>
      </c>
      <c r="H18" s="176"/>
      <c r="I18" s="177"/>
      <c r="J18" s="108"/>
      <c r="K18" s="108"/>
      <c r="L18" s="108"/>
      <c r="M18" s="108"/>
      <c r="N18" s="108"/>
      <c r="O18" s="108"/>
      <c r="P18" s="108"/>
      <c r="Q18" s="108"/>
      <c r="R18" s="108"/>
      <c r="S18" s="177"/>
      <c r="T18" s="177"/>
      <c r="U18" s="108"/>
      <c r="V18" s="108"/>
      <c r="W18" s="108"/>
      <c r="X18" s="177"/>
      <c r="Y18" s="177"/>
      <c r="Z18" s="108"/>
      <c r="AA18" s="108"/>
      <c r="AB18" s="177"/>
      <c r="AC18" s="177"/>
      <c r="AD18" s="108"/>
      <c r="AE18" s="108"/>
      <c r="AF18" s="108"/>
      <c r="AG18" s="108"/>
      <c r="AH18" s="108"/>
      <c r="AI18" s="177"/>
      <c r="AJ18" s="177"/>
      <c r="AK18" s="177"/>
      <c r="AL18" s="177"/>
      <c r="AM18" s="177"/>
      <c r="AN18" s="177"/>
      <c r="AO18" s="177"/>
      <c r="AP18" s="108"/>
      <c r="AQ18" s="108"/>
      <c r="AR18" s="108"/>
      <c r="AS18" s="108"/>
      <c r="AT18" s="108"/>
      <c r="AU18" s="109"/>
    </row>
    <row r="19" spans="1:126" ht="25" customHeight="1" x14ac:dyDescent="0.25">
      <c r="A19" s="234"/>
      <c r="B19" s="383"/>
      <c r="C19" s="384"/>
      <c r="D19" s="139">
        <v>2</v>
      </c>
      <c r="F19" s="147" t="s">
        <v>65</v>
      </c>
      <c r="G19" s="142" t="s">
        <v>56</v>
      </c>
      <c r="H19" s="114"/>
      <c r="I19" s="111"/>
      <c r="J19" s="112"/>
      <c r="K19" s="112"/>
      <c r="L19" s="112"/>
      <c r="M19" s="112"/>
      <c r="N19" s="112"/>
      <c r="O19" s="112"/>
      <c r="P19" s="112"/>
      <c r="Q19" s="112"/>
      <c r="R19" s="112"/>
      <c r="S19" s="111"/>
      <c r="T19" s="111"/>
      <c r="U19" s="112"/>
      <c r="V19" s="112"/>
      <c r="W19" s="112"/>
      <c r="X19" s="111"/>
      <c r="Y19" s="111"/>
      <c r="Z19" s="112"/>
      <c r="AA19" s="112"/>
      <c r="AB19" s="111"/>
      <c r="AC19" s="111"/>
      <c r="AD19" s="112"/>
      <c r="AE19" s="112"/>
      <c r="AF19" s="112"/>
      <c r="AG19" s="112"/>
      <c r="AH19" s="112"/>
      <c r="AI19" s="111"/>
      <c r="AJ19" s="111"/>
      <c r="AK19" s="111"/>
      <c r="AL19" s="111"/>
      <c r="AM19" s="111"/>
      <c r="AN19" s="111"/>
      <c r="AO19" s="111"/>
      <c r="AP19" s="112"/>
      <c r="AQ19" s="112"/>
      <c r="AR19" s="112"/>
      <c r="AS19" s="112"/>
      <c r="AT19" s="112"/>
      <c r="AU19" s="113"/>
    </row>
    <row r="20" spans="1:126" ht="25" customHeight="1" x14ac:dyDescent="0.25">
      <c r="A20" s="234"/>
      <c r="B20" s="383"/>
      <c r="C20" s="384"/>
      <c r="D20" s="139">
        <v>3</v>
      </c>
      <c r="F20" s="147" t="s">
        <v>66</v>
      </c>
      <c r="G20" s="142" t="s">
        <v>56</v>
      </c>
      <c r="H20" s="114"/>
      <c r="I20" s="111"/>
      <c r="J20" s="112"/>
      <c r="K20" s="112"/>
      <c r="L20" s="112"/>
      <c r="M20" s="112"/>
      <c r="N20" s="112"/>
      <c r="O20" s="112"/>
      <c r="P20" s="112"/>
      <c r="Q20" s="112"/>
      <c r="R20" s="112"/>
      <c r="S20" s="111"/>
      <c r="T20" s="111"/>
      <c r="U20" s="112"/>
      <c r="V20" s="112"/>
      <c r="W20" s="112"/>
      <c r="X20" s="111"/>
      <c r="Y20" s="111"/>
      <c r="Z20" s="112"/>
      <c r="AA20" s="112"/>
      <c r="AB20" s="111"/>
      <c r="AC20" s="111"/>
      <c r="AD20" s="112"/>
      <c r="AE20" s="112"/>
      <c r="AF20" s="112"/>
      <c r="AG20" s="112"/>
      <c r="AH20" s="112"/>
      <c r="AI20" s="111"/>
      <c r="AJ20" s="111"/>
      <c r="AK20" s="111"/>
      <c r="AL20" s="111"/>
      <c r="AM20" s="111"/>
      <c r="AN20" s="111"/>
      <c r="AO20" s="111"/>
      <c r="AP20" s="112"/>
      <c r="AQ20" s="112"/>
      <c r="AR20" s="112"/>
      <c r="AS20" s="112"/>
      <c r="AT20" s="112"/>
      <c r="AU20" s="113"/>
    </row>
    <row r="21" spans="1:126" ht="25" customHeight="1" x14ac:dyDescent="0.25">
      <c r="A21" s="234"/>
      <c r="B21" s="383"/>
      <c r="C21" s="384"/>
      <c r="D21" s="139">
        <v>4</v>
      </c>
      <c r="F21" s="147" t="s">
        <v>67</v>
      </c>
      <c r="G21" s="142" t="s">
        <v>56</v>
      </c>
      <c r="H21" s="114"/>
      <c r="I21" s="111"/>
      <c r="J21" s="112"/>
      <c r="K21" s="112"/>
      <c r="L21" s="112"/>
      <c r="M21" s="112"/>
      <c r="N21" s="112"/>
      <c r="O21" s="112"/>
      <c r="P21" s="112"/>
      <c r="Q21" s="112"/>
      <c r="R21" s="112"/>
      <c r="S21" s="111"/>
      <c r="T21" s="111"/>
      <c r="U21" s="112"/>
      <c r="V21" s="112"/>
      <c r="W21" s="112"/>
      <c r="X21" s="111"/>
      <c r="Y21" s="111"/>
      <c r="Z21" s="112"/>
      <c r="AA21" s="112"/>
      <c r="AB21" s="111"/>
      <c r="AC21" s="111"/>
      <c r="AD21" s="112"/>
      <c r="AE21" s="112"/>
      <c r="AF21" s="112"/>
      <c r="AG21" s="112"/>
      <c r="AH21" s="112"/>
      <c r="AI21" s="111"/>
      <c r="AJ21" s="111"/>
      <c r="AK21" s="111"/>
      <c r="AL21" s="111"/>
      <c r="AM21" s="111"/>
      <c r="AN21" s="111"/>
      <c r="AO21" s="111"/>
      <c r="AP21" s="112"/>
      <c r="AQ21" s="112"/>
      <c r="AR21" s="112"/>
      <c r="AS21" s="112"/>
      <c r="AT21" s="112"/>
      <c r="AU21" s="113"/>
    </row>
    <row r="22" spans="1:126" ht="25" customHeight="1" thickBot="1" x14ac:dyDescent="0.3">
      <c r="A22" s="234"/>
      <c r="B22" s="385"/>
      <c r="C22" s="386"/>
      <c r="D22" s="140">
        <v>5</v>
      </c>
      <c r="E22" s="90"/>
      <c r="F22" s="149" t="s">
        <v>68</v>
      </c>
      <c r="G22" s="145" t="s">
        <v>56</v>
      </c>
      <c r="H22" s="115"/>
      <c r="I22" s="116"/>
      <c r="J22" s="117"/>
      <c r="K22" s="117"/>
      <c r="L22" s="117"/>
      <c r="M22" s="117"/>
      <c r="N22" s="117"/>
      <c r="O22" s="117"/>
      <c r="P22" s="117"/>
      <c r="Q22" s="117"/>
      <c r="R22" s="117"/>
      <c r="S22" s="116"/>
      <c r="T22" s="116"/>
      <c r="U22" s="117"/>
      <c r="V22" s="117"/>
      <c r="W22" s="117"/>
      <c r="X22" s="116"/>
      <c r="Y22" s="116"/>
      <c r="Z22" s="117"/>
      <c r="AA22" s="117"/>
      <c r="AB22" s="116"/>
      <c r="AC22" s="116"/>
      <c r="AD22" s="117"/>
      <c r="AE22" s="117"/>
      <c r="AF22" s="117"/>
      <c r="AG22" s="117"/>
      <c r="AH22" s="117"/>
      <c r="AI22" s="116"/>
      <c r="AJ22" s="116"/>
      <c r="AK22" s="116"/>
      <c r="AL22" s="116"/>
      <c r="AM22" s="116"/>
      <c r="AN22" s="116"/>
      <c r="AO22" s="116"/>
      <c r="AP22" s="117"/>
      <c r="AQ22" s="117"/>
      <c r="AR22" s="117"/>
      <c r="AS22" s="117"/>
      <c r="AT22" s="117"/>
      <c r="AU22" s="118"/>
    </row>
    <row r="23" spans="1:126" ht="25" customHeight="1" x14ac:dyDescent="0.25">
      <c r="A23" s="234"/>
      <c r="B23" s="393" t="s">
        <v>88</v>
      </c>
      <c r="C23" s="394" t="s">
        <v>23</v>
      </c>
      <c r="D23" s="137">
        <v>1</v>
      </c>
      <c r="E23" s="126"/>
      <c r="F23" s="146" t="s">
        <v>69</v>
      </c>
      <c r="G23" s="141" t="s">
        <v>56</v>
      </c>
      <c r="H23" s="176"/>
      <c r="I23" s="177"/>
      <c r="J23" s="108"/>
      <c r="K23" s="108"/>
      <c r="L23" s="108"/>
      <c r="M23" s="108"/>
      <c r="N23" s="108"/>
      <c r="O23" s="108"/>
      <c r="P23" s="108"/>
      <c r="Q23" s="108"/>
      <c r="R23" s="108"/>
      <c r="S23" s="177"/>
      <c r="T23" s="177"/>
      <c r="U23" s="108"/>
      <c r="V23" s="108"/>
      <c r="W23" s="108"/>
      <c r="X23" s="177"/>
      <c r="Y23" s="177"/>
      <c r="Z23" s="108"/>
      <c r="AA23" s="108"/>
      <c r="AB23" s="177"/>
      <c r="AC23" s="177"/>
      <c r="AD23" s="108"/>
      <c r="AE23" s="108"/>
      <c r="AF23" s="108"/>
      <c r="AG23" s="108"/>
      <c r="AH23" s="108"/>
      <c r="AI23" s="177"/>
      <c r="AJ23" s="177"/>
      <c r="AK23" s="177"/>
      <c r="AL23" s="177"/>
      <c r="AM23" s="177"/>
      <c r="AN23" s="177"/>
      <c r="AO23" s="177"/>
      <c r="AP23" s="108"/>
      <c r="AQ23" s="108"/>
      <c r="AR23" s="108"/>
      <c r="AS23" s="108"/>
      <c r="AT23" s="108"/>
      <c r="AU23" s="109"/>
    </row>
    <row r="24" spans="1:126" ht="25" customHeight="1" x14ac:dyDescent="0.25">
      <c r="A24" s="234"/>
      <c r="B24" s="395"/>
      <c r="C24" s="396"/>
      <c r="D24" s="138">
        <v>2</v>
      </c>
      <c r="E24" s="89"/>
      <c r="F24" s="148" t="s">
        <v>70</v>
      </c>
      <c r="G24" s="142" t="s">
        <v>56</v>
      </c>
      <c r="H24" s="114"/>
      <c r="I24" s="111"/>
      <c r="J24" s="112"/>
      <c r="K24" s="112"/>
      <c r="L24" s="112"/>
      <c r="M24" s="112"/>
      <c r="N24" s="112"/>
      <c r="O24" s="112"/>
      <c r="P24" s="112"/>
      <c r="Q24" s="112"/>
      <c r="R24" s="112"/>
      <c r="S24" s="111"/>
      <c r="T24" s="111"/>
      <c r="U24" s="112"/>
      <c r="V24" s="112"/>
      <c r="W24" s="112"/>
      <c r="X24" s="111"/>
      <c r="Y24" s="111"/>
      <c r="Z24" s="112"/>
      <c r="AA24" s="112"/>
      <c r="AB24" s="111"/>
      <c r="AC24" s="111"/>
      <c r="AD24" s="112"/>
      <c r="AE24" s="112"/>
      <c r="AF24" s="112"/>
      <c r="AG24" s="112"/>
      <c r="AH24" s="112"/>
      <c r="AI24" s="111"/>
      <c r="AJ24" s="111"/>
      <c r="AK24" s="111"/>
      <c r="AL24" s="111"/>
      <c r="AM24" s="111"/>
      <c r="AN24" s="111"/>
      <c r="AO24" s="111"/>
      <c r="AP24" s="112"/>
      <c r="AQ24" s="112"/>
      <c r="AR24" s="112"/>
      <c r="AS24" s="112"/>
      <c r="AT24" s="112"/>
      <c r="AU24" s="113"/>
    </row>
    <row r="25" spans="1:126" ht="25" customHeight="1" x14ac:dyDescent="0.25">
      <c r="A25" s="234"/>
      <c r="B25" s="395"/>
      <c r="C25" s="396"/>
      <c r="D25" s="139">
        <v>3</v>
      </c>
      <c r="F25" s="147" t="s">
        <v>71</v>
      </c>
      <c r="G25" s="142" t="s">
        <v>56</v>
      </c>
      <c r="H25" s="114"/>
      <c r="I25" s="111"/>
      <c r="J25" s="112"/>
      <c r="K25" s="112"/>
      <c r="L25" s="112"/>
      <c r="M25" s="112"/>
      <c r="N25" s="112"/>
      <c r="O25" s="112"/>
      <c r="P25" s="112"/>
      <c r="Q25" s="112"/>
      <c r="R25" s="112"/>
      <c r="S25" s="111"/>
      <c r="T25" s="111"/>
      <c r="U25" s="112"/>
      <c r="V25" s="112"/>
      <c r="W25" s="112"/>
      <c r="X25" s="111"/>
      <c r="Y25" s="111"/>
      <c r="Z25" s="112"/>
      <c r="AA25" s="112"/>
      <c r="AB25" s="111"/>
      <c r="AC25" s="111"/>
      <c r="AD25" s="112"/>
      <c r="AE25" s="112"/>
      <c r="AF25" s="112"/>
      <c r="AG25" s="112"/>
      <c r="AH25" s="112"/>
      <c r="AI25" s="111"/>
      <c r="AJ25" s="111"/>
      <c r="AK25" s="111"/>
      <c r="AL25" s="111"/>
      <c r="AM25" s="111"/>
      <c r="AN25" s="111"/>
      <c r="AO25" s="111"/>
      <c r="AP25" s="112"/>
      <c r="AQ25" s="112"/>
      <c r="AR25" s="112"/>
      <c r="AS25" s="112"/>
      <c r="AT25" s="112"/>
      <c r="AU25" s="113"/>
    </row>
    <row r="26" spans="1:126" ht="25" customHeight="1" thickBot="1" x14ac:dyDescent="0.3">
      <c r="A26" s="234"/>
      <c r="B26" s="397"/>
      <c r="C26" s="398"/>
      <c r="D26" s="140">
        <v>4</v>
      </c>
      <c r="E26" s="90"/>
      <c r="F26" s="149" t="s">
        <v>72</v>
      </c>
      <c r="G26" s="145" t="s">
        <v>56</v>
      </c>
      <c r="H26" s="115"/>
      <c r="I26" s="116"/>
      <c r="J26" s="117"/>
      <c r="K26" s="117"/>
      <c r="L26" s="117"/>
      <c r="M26" s="117"/>
      <c r="N26" s="117"/>
      <c r="O26" s="117"/>
      <c r="P26" s="117"/>
      <c r="Q26" s="117"/>
      <c r="R26" s="117"/>
      <c r="S26" s="116"/>
      <c r="T26" s="116"/>
      <c r="U26" s="117"/>
      <c r="V26" s="117"/>
      <c r="W26" s="117"/>
      <c r="X26" s="116"/>
      <c r="Y26" s="116"/>
      <c r="Z26" s="117"/>
      <c r="AA26" s="117"/>
      <c r="AB26" s="116"/>
      <c r="AC26" s="116"/>
      <c r="AD26" s="117"/>
      <c r="AE26" s="117"/>
      <c r="AF26" s="117"/>
      <c r="AG26" s="117"/>
      <c r="AH26" s="117"/>
      <c r="AI26" s="116"/>
      <c r="AJ26" s="116"/>
      <c r="AK26" s="116"/>
      <c r="AL26" s="116"/>
      <c r="AM26" s="116"/>
      <c r="AN26" s="116"/>
      <c r="AO26" s="116"/>
      <c r="AP26" s="117"/>
      <c r="AQ26" s="117"/>
      <c r="AR26" s="117"/>
      <c r="AS26" s="117"/>
      <c r="AT26" s="117"/>
      <c r="AU26" s="118"/>
    </row>
    <row r="27" spans="1:126" ht="12.75" customHeight="1" x14ac:dyDescent="0.25">
      <c r="A27" s="234"/>
      <c r="B27" s="178"/>
      <c r="C27" s="179"/>
      <c r="D27" s="180"/>
      <c r="E27" s="181"/>
      <c r="F27" s="182"/>
      <c r="G27" s="183"/>
      <c r="H27" s="184">
        <f t="shared" ref="H27:AU27" si="0">H5</f>
        <v>1</v>
      </c>
      <c r="I27" s="185">
        <f t="shared" si="0"/>
        <v>2</v>
      </c>
      <c r="J27" s="186">
        <f t="shared" si="0"/>
        <v>3</v>
      </c>
      <c r="K27" s="186">
        <f t="shared" si="0"/>
        <v>4</v>
      </c>
      <c r="L27" s="186">
        <f t="shared" si="0"/>
        <v>5</v>
      </c>
      <c r="M27" s="186">
        <f t="shared" si="0"/>
        <v>6</v>
      </c>
      <c r="N27" s="186">
        <f t="shared" si="0"/>
        <v>7</v>
      </c>
      <c r="O27" s="186">
        <f t="shared" si="0"/>
        <v>8</v>
      </c>
      <c r="P27" s="186">
        <f t="shared" si="0"/>
        <v>9</v>
      </c>
      <c r="Q27" s="186">
        <f t="shared" si="0"/>
        <v>10</v>
      </c>
      <c r="R27" s="186">
        <f t="shared" si="0"/>
        <v>11</v>
      </c>
      <c r="S27" s="185">
        <f t="shared" si="0"/>
        <v>12</v>
      </c>
      <c r="T27" s="185">
        <f t="shared" si="0"/>
        <v>13</v>
      </c>
      <c r="U27" s="186">
        <f t="shared" si="0"/>
        <v>14</v>
      </c>
      <c r="V27" s="186">
        <f t="shared" si="0"/>
        <v>15</v>
      </c>
      <c r="W27" s="186">
        <f t="shared" si="0"/>
        <v>16</v>
      </c>
      <c r="X27" s="185">
        <f t="shared" si="0"/>
        <v>17</v>
      </c>
      <c r="Y27" s="185">
        <f t="shared" si="0"/>
        <v>18</v>
      </c>
      <c r="Z27" s="186">
        <f t="shared" si="0"/>
        <v>19</v>
      </c>
      <c r="AA27" s="186">
        <f t="shared" si="0"/>
        <v>20</v>
      </c>
      <c r="AB27" s="185">
        <f t="shared" si="0"/>
        <v>21</v>
      </c>
      <c r="AC27" s="185">
        <f t="shared" si="0"/>
        <v>22</v>
      </c>
      <c r="AD27" s="186">
        <f t="shared" si="0"/>
        <v>23</v>
      </c>
      <c r="AE27" s="186">
        <f t="shared" si="0"/>
        <v>24</v>
      </c>
      <c r="AF27" s="186">
        <f t="shared" si="0"/>
        <v>25</v>
      </c>
      <c r="AG27" s="186">
        <f t="shared" si="0"/>
        <v>26</v>
      </c>
      <c r="AH27" s="186">
        <f t="shared" si="0"/>
        <v>27</v>
      </c>
      <c r="AI27" s="185">
        <f t="shared" si="0"/>
        <v>28</v>
      </c>
      <c r="AJ27" s="185">
        <f t="shared" si="0"/>
        <v>29</v>
      </c>
      <c r="AK27" s="185">
        <f t="shared" si="0"/>
        <v>30</v>
      </c>
      <c r="AL27" s="185">
        <f t="shared" si="0"/>
        <v>31</v>
      </c>
      <c r="AM27" s="185">
        <f t="shared" si="0"/>
        <v>32</v>
      </c>
      <c r="AN27" s="185">
        <f t="shared" si="0"/>
        <v>33</v>
      </c>
      <c r="AO27" s="185">
        <f t="shared" si="0"/>
        <v>34</v>
      </c>
      <c r="AP27" s="186">
        <f t="shared" si="0"/>
        <v>35</v>
      </c>
      <c r="AQ27" s="186">
        <f t="shared" si="0"/>
        <v>36</v>
      </c>
      <c r="AR27" s="186">
        <f t="shared" si="0"/>
        <v>37</v>
      </c>
      <c r="AS27" s="186">
        <f t="shared" si="0"/>
        <v>38</v>
      </c>
      <c r="AT27" s="186">
        <f t="shared" si="0"/>
        <v>39</v>
      </c>
      <c r="AU27" s="197">
        <f t="shared" si="0"/>
        <v>40</v>
      </c>
    </row>
    <row r="28" spans="1:126" s="175" customFormat="1" ht="105" customHeight="1" thickBot="1" x14ac:dyDescent="0.3">
      <c r="A28" s="239"/>
      <c r="B28" s="187"/>
      <c r="C28" s="188"/>
      <c r="D28" s="189"/>
      <c r="E28" s="190"/>
      <c r="F28" s="191"/>
      <c r="G28" s="192"/>
      <c r="H28" s="193" t="str">
        <f t="shared" ref="H28:AU28" si="1">H6</f>
        <v>jan</v>
      </c>
      <c r="I28" s="194">
        <f t="shared" si="1"/>
        <v>0</v>
      </c>
      <c r="J28" s="195">
        <f t="shared" si="1"/>
        <v>0</v>
      </c>
      <c r="K28" s="195">
        <f t="shared" si="1"/>
        <v>0</v>
      </c>
      <c r="L28" s="195">
        <f t="shared" si="1"/>
        <v>0</v>
      </c>
      <c r="M28" s="195">
        <f t="shared" si="1"/>
        <v>0</v>
      </c>
      <c r="N28" s="195">
        <f t="shared" si="1"/>
        <v>0</v>
      </c>
      <c r="O28" s="195">
        <f t="shared" si="1"/>
        <v>0</v>
      </c>
      <c r="P28" s="195">
        <f t="shared" si="1"/>
        <v>0</v>
      </c>
      <c r="Q28" s="195">
        <f t="shared" si="1"/>
        <v>0</v>
      </c>
      <c r="R28" s="195">
        <f t="shared" si="1"/>
        <v>0</v>
      </c>
      <c r="S28" s="194">
        <f t="shared" si="1"/>
        <v>0</v>
      </c>
      <c r="T28" s="194">
        <f t="shared" si="1"/>
        <v>0</v>
      </c>
      <c r="U28" s="195">
        <f t="shared" si="1"/>
        <v>0</v>
      </c>
      <c r="V28" s="195">
        <f t="shared" si="1"/>
        <v>0</v>
      </c>
      <c r="W28" s="195">
        <f t="shared" si="1"/>
        <v>0</v>
      </c>
      <c r="X28" s="194">
        <f t="shared" si="1"/>
        <v>0</v>
      </c>
      <c r="Y28" s="194">
        <f t="shared" si="1"/>
        <v>0</v>
      </c>
      <c r="Z28" s="195">
        <f t="shared" si="1"/>
        <v>0</v>
      </c>
      <c r="AA28" s="195">
        <f t="shared" si="1"/>
        <v>0</v>
      </c>
      <c r="AB28" s="194">
        <f t="shared" si="1"/>
        <v>0</v>
      </c>
      <c r="AC28" s="194">
        <f t="shared" si="1"/>
        <v>0</v>
      </c>
      <c r="AD28" s="195">
        <f t="shared" si="1"/>
        <v>0</v>
      </c>
      <c r="AE28" s="195">
        <f t="shared" si="1"/>
        <v>0</v>
      </c>
      <c r="AF28" s="195">
        <f t="shared" si="1"/>
        <v>0</v>
      </c>
      <c r="AG28" s="195">
        <f t="shared" si="1"/>
        <v>0</v>
      </c>
      <c r="AH28" s="195">
        <f t="shared" si="1"/>
        <v>0</v>
      </c>
      <c r="AI28" s="194">
        <f t="shared" si="1"/>
        <v>0</v>
      </c>
      <c r="AJ28" s="194">
        <f t="shared" si="1"/>
        <v>0</v>
      </c>
      <c r="AK28" s="194">
        <f t="shared" si="1"/>
        <v>0</v>
      </c>
      <c r="AL28" s="194">
        <f t="shared" si="1"/>
        <v>0</v>
      </c>
      <c r="AM28" s="194">
        <f t="shared" si="1"/>
        <v>0</v>
      </c>
      <c r="AN28" s="194">
        <f t="shared" si="1"/>
        <v>0</v>
      </c>
      <c r="AO28" s="194">
        <f t="shared" si="1"/>
        <v>0</v>
      </c>
      <c r="AP28" s="195">
        <f t="shared" si="1"/>
        <v>0</v>
      </c>
      <c r="AQ28" s="195">
        <f t="shared" si="1"/>
        <v>0</v>
      </c>
      <c r="AR28" s="195">
        <f t="shared" si="1"/>
        <v>0</v>
      </c>
      <c r="AS28" s="195">
        <f t="shared" si="1"/>
        <v>0</v>
      </c>
      <c r="AT28" s="195">
        <f t="shared" si="1"/>
        <v>0</v>
      </c>
      <c r="AU28" s="196" t="str">
        <f t="shared" si="1"/>
        <v>tante jo</v>
      </c>
      <c r="AV28" s="239"/>
      <c r="AW28" s="239"/>
      <c r="AX28" s="239"/>
      <c r="AY28" s="239"/>
      <c r="AZ28" s="239"/>
      <c r="BA28" s="239"/>
      <c r="BB28" s="239"/>
      <c r="BC28" s="239"/>
      <c r="BD28" s="239"/>
      <c r="BE28" s="239"/>
      <c r="BF28" s="239"/>
      <c r="BG28" s="239"/>
      <c r="BH28" s="239"/>
      <c r="BI28" s="239"/>
      <c r="BJ28" s="239"/>
      <c r="BK28" s="239"/>
      <c r="BL28" s="239"/>
      <c r="BM28" s="239"/>
      <c r="BN28" s="239"/>
      <c r="BO28" s="239"/>
      <c r="BP28" s="239"/>
      <c r="BQ28" s="239"/>
      <c r="BR28" s="239"/>
      <c r="BS28" s="239"/>
      <c r="BT28" s="239"/>
      <c r="BU28" s="239"/>
      <c r="BV28" s="239"/>
      <c r="BW28" s="239"/>
      <c r="BX28" s="239"/>
      <c r="BY28" s="239"/>
      <c r="BZ28" s="239"/>
      <c r="CA28" s="239"/>
      <c r="CB28" s="239"/>
      <c r="CC28" s="239"/>
      <c r="CD28" s="239"/>
      <c r="CE28" s="239"/>
      <c r="CF28" s="239"/>
      <c r="CG28" s="239"/>
      <c r="CH28" s="239"/>
      <c r="CI28" s="239"/>
      <c r="CJ28" s="239"/>
      <c r="CK28" s="239"/>
      <c r="CL28" s="239"/>
      <c r="CM28" s="239"/>
      <c r="CN28" s="239"/>
      <c r="CO28" s="239"/>
      <c r="CP28" s="239"/>
      <c r="CQ28" s="239"/>
      <c r="CR28" s="239"/>
      <c r="CS28" s="239"/>
      <c r="CT28" s="239"/>
      <c r="CU28" s="239"/>
      <c r="CV28" s="239"/>
      <c r="CW28" s="239"/>
      <c r="CX28" s="239"/>
      <c r="CY28" s="239"/>
      <c r="CZ28" s="239"/>
      <c r="DA28" s="239"/>
      <c r="DB28" s="239"/>
      <c r="DC28" s="239"/>
      <c r="DD28" s="239"/>
      <c r="DE28" s="239"/>
      <c r="DF28" s="239"/>
      <c r="DG28" s="239"/>
      <c r="DH28" s="239"/>
      <c r="DI28" s="239"/>
      <c r="DJ28" s="239"/>
      <c r="DK28" s="239"/>
      <c r="DL28" s="239"/>
      <c r="DM28" s="239"/>
      <c r="DN28" s="239"/>
      <c r="DO28" s="239"/>
      <c r="DP28" s="239"/>
      <c r="DQ28" s="239"/>
      <c r="DR28" s="239"/>
      <c r="DS28" s="239"/>
      <c r="DT28" s="239"/>
      <c r="DU28" s="239"/>
      <c r="DV28" s="239"/>
    </row>
    <row r="29" spans="1:126" ht="25" customHeight="1" x14ac:dyDescent="0.25">
      <c r="A29" s="234"/>
      <c r="B29" s="381" t="s">
        <v>89</v>
      </c>
      <c r="C29" s="382"/>
      <c r="D29" s="126">
        <v>1</v>
      </c>
      <c r="E29" s="126"/>
      <c r="F29" s="146" t="s">
        <v>73</v>
      </c>
      <c r="G29" s="141" t="s">
        <v>56</v>
      </c>
      <c r="H29" s="176"/>
      <c r="I29" s="177"/>
      <c r="J29" s="108"/>
      <c r="K29" s="108"/>
      <c r="L29" s="108"/>
      <c r="M29" s="108"/>
      <c r="N29" s="108"/>
      <c r="O29" s="108"/>
      <c r="P29" s="108"/>
      <c r="Q29" s="108"/>
      <c r="R29" s="108"/>
      <c r="S29" s="177"/>
      <c r="T29" s="177"/>
      <c r="U29" s="108"/>
      <c r="V29" s="108"/>
      <c r="W29" s="108"/>
      <c r="X29" s="177"/>
      <c r="Y29" s="177"/>
      <c r="Z29" s="108"/>
      <c r="AA29" s="108"/>
      <c r="AB29" s="177"/>
      <c r="AC29" s="177"/>
      <c r="AD29" s="108"/>
      <c r="AE29" s="108"/>
      <c r="AF29" s="108"/>
      <c r="AG29" s="108"/>
      <c r="AH29" s="108"/>
      <c r="AI29" s="177"/>
      <c r="AJ29" s="177"/>
      <c r="AK29" s="177"/>
      <c r="AL29" s="177"/>
      <c r="AM29" s="177"/>
      <c r="AN29" s="177"/>
      <c r="AO29" s="177"/>
      <c r="AP29" s="108"/>
      <c r="AQ29" s="108"/>
      <c r="AR29" s="108"/>
      <c r="AS29" s="108"/>
      <c r="AT29" s="108"/>
      <c r="AU29" s="109"/>
    </row>
    <row r="30" spans="1:126" ht="25" customHeight="1" x14ac:dyDescent="0.25">
      <c r="A30" s="234"/>
      <c r="B30" s="383"/>
      <c r="C30" s="384"/>
      <c r="D30" s="127">
        <v>2</v>
      </c>
      <c r="F30" s="147" t="s">
        <v>74</v>
      </c>
      <c r="G30" s="142" t="s">
        <v>56</v>
      </c>
      <c r="H30" s="114"/>
      <c r="I30" s="111"/>
      <c r="J30" s="112"/>
      <c r="K30" s="112"/>
      <c r="L30" s="112"/>
      <c r="M30" s="112"/>
      <c r="N30" s="112"/>
      <c r="O30" s="112"/>
      <c r="P30" s="112"/>
      <c r="Q30" s="112"/>
      <c r="R30" s="112"/>
      <c r="S30" s="111"/>
      <c r="T30" s="111"/>
      <c r="U30" s="112"/>
      <c r="V30" s="112"/>
      <c r="W30" s="112"/>
      <c r="X30" s="111"/>
      <c r="Y30" s="111"/>
      <c r="Z30" s="112"/>
      <c r="AA30" s="112"/>
      <c r="AB30" s="111"/>
      <c r="AC30" s="111"/>
      <c r="AD30" s="112"/>
      <c r="AE30" s="112"/>
      <c r="AF30" s="112"/>
      <c r="AG30" s="112"/>
      <c r="AH30" s="112"/>
      <c r="AI30" s="111"/>
      <c r="AJ30" s="111"/>
      <c r="AK30" s="111"/>
      <c r="AL30" s="111"/>
      <c r="AM30" s="111"/>
      <c r="AN30" s="111"/>
      <c r="AO30" s="111"/>
      <c r="AP30" s="112"/>
      <c r="AQ30" s="112"/>
      <c r="AR30" s="112"/>
      <c r="AS30" s="112"/>
      <c r="AT30" s="112"/>
      <c r="AU30" s="113"/>
    </row>
    <row r="31" spans="1:126" ht="25" customHeight="1" x14ac:dyDescent="0.25">
      <c r="A31" s="234"/>
      <c r="B31" s="383"/>
      <c r="C31" s="384"/>
      <c r="D31" s="127">
        <v>3</v>
      </c>
      <c r="F31" s="147" t="s">
        <v>75</v>
      </c>
      <c r="G31" s="142" t="s">
        <v>56</v>
      </c>
      <c r="H31" s="114"/>
      <c r="I31" s="111"/>
      <c r="J31" s="112"/>
      <c r="K31" s="112"/>
      <c r="L31" s="112"/>
      <c r="M31" s="112"/>
      <c r="N31" s="112"/>
      <c r="O31" s="112"/>
      <c r="P31" s="112"/>
      <c r="Q31" s="112"/>
      <c r="R31" s="112"/>
      <c r="S31" s="111"/>
      <c r="T31" s="111"/>
      <c r="U31" s="112"/>
      <c r="V31" s="112"/>
      <c r="W31" s="112"/>
      <c r="X31" s="111"/>
      <c r="Y31" s="111"/>
      <c r="Z31" s="112"/>
      <c r="AA31" s="112"/>
      <c r="AB31" s="111"/>
      <c r="AC31" s="111"/>
      <c r="AD31" s="112"/>
      <c r="AE31" s="112"/>
      <c r="AF31" s="112"/>
      <c r="AG31" s="112"/>
      <c r="AH31" s="112"/>
      <c r="AI31" s="111"/>
      <c r="AJ31" s="111"/>
      <c r="AK31" s="111"/>
      <c r="AL31" s="111"/>
      <c r="AM31" s="111"/>
      <c r="AN31" s="111"/>
      <c r="AO31" s="111"/>
      <c r="AP31" s="112"/>
      <c r="AQ31" s="112"/>
      <c r="AR31" s="112"/>
      <c r="AS31" s="112"/>
      <c r="AT31" s="112"/>
      <c r="AU31" s="113"/>
    </row>
    <row r="32" spans="1:126" ht="25" customHeight="1" x14ac:dyDescent="0.25">
      <c r="A32" s="234"/>
      <c r="B32" s="383"/>
      <c r="C32" s="384"/>
      <c r="D32" s="387">
        <v>4</v>
      </c>
      <c r="E32" s="390" t="s">
        <v>76</v>
      </c>
      <c r="F32" s="148" t="s">
        <v>29</v>
      </c>
      <c r="G32" s="143" t="s">
        <v>62</v>
      </c>
      <c r="H32" s="114"/>
      <c r="I32" s="111"/>
      <c r="J32" s="112"/>
      <c r="K32" s="112"/>
      <c r="L32" s="112"/>
      <c r="M32" s="112"/>
      <c r="N32" s="112"/>
      <c r="O32" s="112"/>
      <c r="P32" s="112"/>
      <c r="Q32" s="112"/>
      <c r="R32" s="112"/>
      <c r="S32" s="111"/>
      <c r="T32" s="111"/>
      <c r="U32" s="112"/>
      <c r="V32" s="112"/>
      <c r="W32" s="112"/>
      <c r="X32" s="111"/>
      <c r="Y32" s="111"/>
      <c r="Z32" s="112"/>
      <c r="AA32" s="112"/>
      <c r="AB32" s="111"/>
      <c r="AC32" s="111"/>
      <c r="AD32" s="112"/>
      <c r="AE32" s="112"/>
      <c r="AF32" s="112"/>
      <c r="AG32" s="112"/>
      <c r="AH32" s="112"/>
      <c r="AI32" s="111"/>
      <c r="AJ32" s="111"/>
      <c r="AK32" s="111"/>
      <c r="AL32" s="111"/>
      <c r="AM32" s="111"/>
      <c r="AN32" s="111"/>
      <c r="AO32" s="111"/>
      <c r="AP32" s="112"/>
      <c r="AQ32" s="112"/>
      <c r="AR32" s="112"/>
      <c r="AS32" s="112"/>
      <c r="AT32" s="112"/>
      <c r="AU32" s="113"/>
    </row>
    <row r="33" spans="1:47" ht="25" customHeight="1" x14ac:dyDescent="0.25">
      <c r="A33" s="234"/>
      <c r="B33" s="383"/>
      <c r="C33" s="384"/>
      <c r="D33" s="388"/>
      <c r="E33" s="391"/>
      <c r="F33" s="148" t="s">
        <v>30</v>
      </c>
      <c r="G33" s="143" t="s">
        <v>62</v>
      </c>
      <c r="H33" s="114"/>
      <c r="I33" s="111"/>
      <c r="J33" s="112"/>
      <c r="K33" s="112"/>
      <c r="L33" s="112"/>
      <c r="M33" s="112"/>
      <c r="N33" s="112"/>
      <c r="O33" s="112"/>
      <c r="P33" s="112"/>
      <c r="Q33" s="112"/>
      <c r="R33" s="112"/>
      <c r="S33" s="111"/>
      <c r="T33" s="111"/>
      <c r="U33" s="112"/>
      <c r="V33" s="112"/>
      <c r="W33" s="112"/>
      <c r="X33" s="111"/>
      <c r="Y33" s="111"/>
      <c r="Z33" s="112"/>
      <c r="AA33" s="112"/>
      <c r="AB33" s="111"/>
      <c r="AC33" s="111"/>
      <c r="AD33" s="112"/>
      <c r="AE33" s="112"/>
      <c r="AF33" s="112"/>
      <c r="AG33" s="112"/>
      <c r="AH33" s="112"/>
      <c r="AI33" s="111"/>
      <c r="AJ33" s="111"/>
      <c r="AK33" s="111"/>
      <c r="AL33" s="111"/>
      <c r="AM33" s="111"/>
      <c r="AN33" s="111"/>
      <c r="AO33" s="111"/>
      <c r="AP33" s="112"/>
      <c r="AQ33" s="112"/>
      <c r="AR33" s="112"/>
      <c r="AS33" s="112"/>
      <c r="AT33" s="112"/>
      <c r="AU33" s="113"/>
    </row>
    <row r="34" spans="1:47" ht="25" customHeight="1" x14ac:dyDescent="0.25">
      <c r="A34" s="234"/>
      <c r="B34" s="383"/>
      <c r="C34" s="384"/>
      <c r="D34" s="388"/>
      <c r="E34" s="391"/>
      <c r="F34" s="148" t="s">
        <v>31</v>
      </c>
      <c r="G34" s="143" t="s">
        <v>62</v>
      </c>
      <c r="H34" s="114"/>
      <c r="I34" s="111"/>
      <c r="J34" s="112"/>
      <c r="K34" s="112"/>
      <c r="L34" s="112"/>
      <c r="M34" s="112"/>
      <c r="N34" s="112"/>
      <c r="O34" s="112"/>
      <c r="P34" s="112"/>
      <c r="Q34" s="112"/>
      <c r="R34" s="112"/>
      <c r="S34" s="111"/>
      <c r="T34" s="111"/>
      <c r="U34" s="112"/>
      <c r="V34" s="112"/>
      <c r="W34" s="112"/>
      <c r="X34" s="111"/>
      <c r="Y34" s="111"/>
      <c r="Z34" s="112"/>
      <c r="AA34" s="112"/>
      <c r="AB34" s="111"/>
      <c r="AC34" s="111"/>
      <c r="AD34" s="112"/>
      <c r="AE34" s="112"/>
      <c r="AF34" s="112"/>
      <c r="AG34" s="112"/>
      <c r="AH34" s="112"/>
      <c r="AI34" s="111"/>
      <c r="AJ34" s="111"/>
      <c r="AK34" s="111"/>
      <c r="AL34" s="111"/>
      <c r="AM34" s="111"/>
      <c r="AN34" s="111"/>
      <c r="AO34" s="111"/>
      <c r="AP34" s="112"/>
      <c r="AQ34" s="112"/>
      <c r="AR34" s="112"/>
      <c r="AS34" s="112"/>
      <c r="AT34" s="112"/>
      <c r="AU34" s="113"/>
    </row>
    <row r="35" spans="1:47" ht="25" customHeight="1" x14ac:dyDescent="0.25">
      <c r="A35" s="234"/>
      <c r="B35" s="383"/>
      <c r="C35" s="384"/>
      <c r="D35" s="388"/>
      <c r="E35" s="391"/>
      <c r="F35" s="148" t="s">
        <v>32</v>
      </c>
      <c r="G35" s="143" t="s">
        <v>62</v>
      </c>
      <c r="H35" s="114"/>
      <c r="I35" s="111"/>
      <c r="J35" s="112"/>
      <c r="K35" s="112"/>
      <c r="L35" s="112"/>
      <c r="M35" s="112"/>
      <c r="N35" s="112"/>
      <c r="O35" s="112"/>
      <c r="P35" s="112"/>
      <c r="Q35" s="112"/>
      <c r="R35" s="112"/>
      <c r="S35" s="111"/>
      <c r="T35" s="111"/>
      <c r="U35" s="112"/>
      <c r="V35" s="112"/>
      <c r="W35" s="112"/>
      <c r="X35" s="111"/>
      <c r="Y35" s="111"/>
      <c r="Z35" s="112"/>
      <c r="AA35" s="112"/>
      <c r="AB35" s="111"/>
      <c r="AC35" s="111"/>
      <c r="AD35" s="112"/>
      <c r="AE35" s="112"/>
      <c r="AF35" s="112"/>
      <c r="AG35" s="112"/>
      <c r="AH35" s="112"/>
      <c r="AI35" s="111"/>
      <c r="AJ35" s="111"/>
      <c r="AK35" s="111"/>
      <c r="AL35" s="111"/>
      <c r="AM35" s="111"/>
      <c r="AN35" s="111"/>
      <c r="AO35" s="111"/>
      <c r="AP35" s="112"/>
      <c r="AQ35" s="112"/>
      <c r="AR35" s="112"/>
      <c r="AS35" s="112"/>
      <c r="AT35" s="112"/>
      <c r="AU35" s="113"/>
    </row>
    <row r="36" spans="1:47" ht="25" customHeight="1" thickBot="1" x14ac:dyDescent="0.3">
      <c r="A36" s="234"/>
      <c r="B36" s="385"/>
      <c r="C36" s="386"/>
      <c r="D36" s="389"/>
      <c r="E36" s="392"/>
      <c r="F36" s="149" t="s">
        <v>33</v>
      </c>
      <c r="G36" s="144" t="s">
        <v>62</v>
      </c>
      <c r="H36" s="115"/>
      <c r="I36" s="116"/>
      <c r="J36" s="117"/>
      <c r="K36" s="117"/>
      <c r="L36" s="117"/>
      <c r="M36" s="117"/>
      <c r="N36" s="117"/>
      <c r="O36" s="117"/>
      <c r="P36" s="117"/>
      <c r="Q36" s="117"/>
      <c r="R36" s="117"/>
      <c r="S36" s="116"/>
      <c r="T36" s="116"/>
      <c r="U36" s="117"/>
      <c r="V36" s="117"/>
      <c r="W36" s="117"/>
      <c r="X36" s="116"/>
      <c r="Y36" s="116"/>
      <c r="Z36" s="117"/>
      <c r="AA36" s="117"/>
      <c r="AB36" s="116"/>
      <c r="AC36" s="116"/>
      <c r="AD36" s="117"/>
      <c r="AE36" s="117"/>
      <c r="AF36" s="117"/>
      <c r="AG36" s="117"/>
      <c r="AH36" s="117"/>
      <c r="AI36" s="116"/>
      <c r="AJ36" s="116"/>
      <c r="AK36" s="116"/>
      <c r="AL36" s="116"/>
      <c r="AM36" s="116"/>
      <c r="AN36" s="116"/>
      <c r="AO36" s="116"/>
      <c r="AP36" s="117"/>
      <c r="AQ36" s="117"/>
      <c r="AR36" s="117"/>
      <c r="AS36" s="117"/>
      <c r="AT36" s="117"/>
      <c r="AU36" s="118"/>
    </row>
    <row r="37" spans="1:47" ht="25" customHeight="1" x14ac:dyDescent="0.25">
      <c r="A37" s="234"/>
      <c r="B37" s="393" t="s">
        <v>90</v>
      </c>
      <c r="C37" s="394"/>
      <c r="D37" s="128">
        <v>1</v>
      </c>
      <c r="E37" s="128"/>
      <c r="F37" s="150" t="s">
        <v>120</v>
      </c>
      <c r="G37" s="141" t="s">
        <v>56</v>
      </c>
      <c r="H37" s="176"/>
      <c r="I37" s="177"/>
      <c r="J37" s="108"/>
      <c r="K37" s="108"/>
      <c r="L37" s="108"/>
      <c r="M37" s="108"/>
      <c r="N37" s="108"/>
      <c r="O37" s="108"/>
      <c r="P37" s="108"/>
      <c r="Q37" s="108"/>
      <c r="R37" s="108"/>
      <c r="S37" s="177"/>
      <c r="T37" s="177"/>
      <c r="U37" s="108"/>
      <c r="V37" s="108"/>
      <c r="W37" s="108"/>
      <c r="X37" s="177"/>
      <c r="Y37" s="177"/>
      <c r="Z37" s="108"/>
      <c r="AA37" s="108"/>
      <c r="AB37" s="177"/>
      <c r="AC37" s="177"/>
      <c r="AD37" s="108"/>
      <c r="AE37" s="108"/>
      <c r="AF37" s="108"/>
      <c r="AG37" s="108"/>
      <c r="AH37" s="108"/>
      <c r="AI37" s="177"/>
      <c r="AJ37" s="177"/>
      <c r="AK37" s="177"/>
      <c r="AL37" s="177"/>
      <c r="AM37" s="177"/>
      <c r="AN37" s="177"/>
      <c r="AO37" s="177"/>
      <c r="AP37" s="108"/>
      <c r="AQ37" s="108"/>
      <c r="AR37" s="108"/>
      <c r="AS37" s="108"/>
      <c r="AT37" s="108"/>
      <c r="AU37" s="109"/>
    </row>
    <row r="38" spans="1:47" ht="25" customHeight="1" x14ac:dyDescent="0.25">
      <c r="A38" s="234"/>
      <c r="B38" s="395"/>
      <c r="C38" s="396"/>
      <c r="D38" s="89">
        <v>2</v>
      </c>
      <c r="E38" s="89"/>
      <c r="F38" s="148" t="s">
        <v>77</v>
      </c>
      <c r="G38" s="142" t="s">
        <v>56</v>
      </c>
      <c r="H38" s="114"/>
      <c r="I38" s="111"/>
      <c r="J38" s="112"/>
      <c r="K38" s="112"/>
      <c r="L38" s="112"/>
      <c r="M38" s="112"/>
      <c r="N38" s="112"/>
      <c r="O38" s="112"/>
      <c r="P38" s="112"/>
      <c r="Q38" s="112"/>
      <c r="R38" s="112"/>
      <c r="S38" s="111"/>
      <c r="T38" s="111"/>
      <c r="U38" s="112"/>
      <c r="V38" s="112"/>
      <c r="W38" s="112"/>
      <c r="X38" s="111"/>
      <c r="Y38" s="111"/>
      <c r="Z38" s="112"/>
      <c r="AA38" s="112"/>
      <c r="AB38" s="111"/>
      <c r="AC38" s="111"/>
      <c r="AD38" s="112"/>
      <c r="AE38" s="112"/>
      <c r="AF38" s="112"/>
      <c r="AG38" s="112"/>
      <c r="AH38" s="112"/>
      <c r="AI38" s="111"/>
      <c r="AJ38" s="111"/>
      <c r="AK38" s="111"/>
      <c r="AL38" s="111"/>
      <c r="AM38" s="111"/>
      <c r="AN38" s="111"/>
      <c r="AO38" s="111"/>
      <c r="AP38" s="112"/>
      <c r="AQ38" s="112"/>
      <c r="AR38" s="112"/>
      <c r="AS38" s="112"/>
      <c r="AT38" s="112"/>
      <c r="AU38" s="113"/>
    </row>
    <row r="39" spans="1:47" ht="25" customHeight="1" x14ac:dyDescent="0.25">
      <c r="A39" s="234"/>
      <c r="B39" s="395"/>
      <c r="C39" s="396"/>
      <c r="D39" s="89">
        <v>3</v>
      </c>
      <c r="E39" s="89"/>
      <c r="F39" s="148" t="s">
        <v>78</v>
      </c>
      <c r="G39" s="142" t="s">
        <v>56</v>
      </c>
      <c r="H39" s="114"/>
      <c r="I39" s="111"/>
      <c r="J39" s="112"/>
      <c r="K39" s="112"/>
      <c r="L39" s="112"/>
      <c r="M39" s="112"/>
      <c r="N39" s="112"/>
      <c r="O39" s="112"/>
      <c r="P39" s="112"/>
      <c r="Q39" s="112"/>
      <c r="R39" s="112"/>
      <c r="S39" s="111"/>
      <c r="T39" s="111"/>
      <c r="U39" s="112"/>
      <c r="V39" s="112"/>
      <c r="W39" s="112"/>
      <c r="X39" s="111"/>
      <c r="Y39" s="111"/>
      <c r="Z39" s="112"/>
      <c r="AA39" s="112"/>
      <c r="AB39" s="111"/>
      <c r="AC39" s="111"/>
      <c r="AD39" s="112"/>
      <c r="AE39" s="112"/>
      <c r="AF39" s="112"/>
      <c r="AG39" s="112"/>
      <c r="AH39" s="112"/>
      <c r="AI39" s="111"/>
      <c r="AJ39" s="111"/>
      <c r="AK39" s="111"/>
      <c r="AL39" s="111"/>
      <c r="AM39" s="111"/>
      <c r="AN39" s="111"/>
      <c r="AO39" s="111"/>
      <c r="AP39" s="112"/>
      <c r="AQ39" s="112"/>
      <c r="AR39" s="112"/>
      <c r="AS39" s="112"/>
      <c r="AT39" s="112"/>
      <c r="AU39" s="113"/>
    </row>
    <row r="40" spans="1:47" ht="25" customHeight="1" x14ac:dyDescent="0.25">
      <c r="A40" s="234"/>
      <c r="B40" s="395"/>
      <c r="C40" s="396"/>
      <c r="D40" s="89">
        <v>4</v>
      </c>
      <c r="E40" s="89"/>
      <c r="F40" s="148" t="s">
        <v>79</v>
      </c>
      <c r="G40" s="142" t="s">
        <v>56</v>
      </c>
      <c r="H40" s="114"/>
      <c r="I40" s="111"/>
      <c r="J40" s="112"/>
      <c r="K40" s="112"/>
      <c r="L40" s="112"/>
      <c r="M40" s="112"/>
      <c r="N40" s="112"/>
      <c r="O40" s="112"/>
      <c r="P40" s="112"/>
      <c r="Q40" s="112"/>
      <c r="R40" s="112"/>
      <c r="S40" s="111"/>
      <c r="T40" s="111"/>
      <c r="U40" s="112"/>
      <c r="V40" s="112"/>
      <c r="W40" s="112"/>
      <c r="X40" s="111"/>
      <c r="Y40" s="111"/>
      <c r="Z40" s="112"/>
      <c r="AA40" s="112"/>
      <c r="AB40" s="111"/>
      <c r="AC40" s="111"/>
      <c r="AD40" s="112"/>
      <c r="AE40" s="112"/>
      <c r="AF40" s="112"/>
      <c r="AG40" s="112"/>
      <c r="AH40" s="112"/>
      <c r="AI40" s="111"/>
      <c r="AJ40" s="111"/>
      <c r="AK40" s="111"/>
      <c r="AL40" s="111"/>
      <c r="AM40" s="111"/>
      <c r="AN40" s="111"/>
      <c r="AO40" s="111"/>
      <c r="AP40" s="112"/>
      <c r="AQ40" s="112"/>
      <c r="AR40" s="112"/>
      <c r="AS40" s="112"/>
      <c r="AT40" s="112"/>
      <c r="AU40" s="113"/>
    </row>
    <row r="41" spans="1:47" ht="25" customHeight="1" x14ac:dyDescent="0.25">
      <c r="A41" s="234"/>
      <c r="B41" s="395"/>
      <c r="C41" s="396"/>
      <c r="D41" s="89">
        <v>5</v>
      </c>
      <c r="E41" s="89"/>
      <c r="F41" s="148" t="s">
        <v>80</v>
      </c>
      <c r="G41" s="142" t="s">
        <v>56</v>
      </c>
      <c r="H41" s="114"/>
      <c r="I41" s="111"/>
      <c r="J41" s="112"/>
      <c r="K41" s="112"/>
      <c r="L41" s="112"/>
      <c r="M41" s="112"/>
      <c r="N41" s="112"/>
      <c r="O41" s="112"/>
      <c r="P41" s="112"/>
      <c r="Q41" s="112"/>
      <c r="R41" s="112"/>
      <c r="S41" s="111"/>
      <c r="T41" s="111"/>
      <c r="U41" s="112"/>
      <c r="V41" s="112"/>
      <c r="W41" s="112"/>
      <c r="X41" s="111"/>
      <c r="Y41" s="111"/>
      <c r="Z41" s="112"/>
      <c r="AA41" s="112"/>
      <c r="AB41" s="111"/>
      <c r="AC41" s="111"/>
      <c r="AD41" s="112"/>
      <c r="AE41" s="112"/>
      <c r="AF41" s="112"/>
      <c r="AG41" s="112"/>
      <c r="AH41" s="112"/>
      <c r="AI41" s="111"/>
      <c r="AJ41" s="111"/>
      <c r="AK41" s="111"/>
      <c r="AL41" s="111"/>
      <c r="AM41" s="111"/>
      <c r="AN41" s="111"/>
      <c r="AO41" s="111"/>
      <c r="AP41" s="112"/>
      <c r="AQ41" s="112"/>
      <c r="AR41" s="112"/>
      <c r="AS41" s="112"/>
      <c r="AT41" s="112"/>
      <c r="AU41" s="113"/>
    </row>
    <row r="42" spans="1:47" ht="25" customHeight="1" x14ac:dyDescent="0.25">
      <c r="A42" s="234"/>
      <c r="B42" s="395"/>
      <c r="C42" s="396"/>
      <c r="D42" s="89">
        <v>6</v>
      </c>
      <c r="E42" s="89"/>
      <c r="F42" s="148" t="s">
        <v>81</v>
      </c>
      <c r="G42" s="142" t="s">
        <v>56</v>
      </c>
      <c r="H42" s="114"/>
      <c r="I42" s="111"/>
      <c r="J42" s="112"/>
      <c r="K42" s="112"/>
      <c r="L42" s="112"/>
      <c r="M42" s="112"/>
      <c r="N42" s="112"/>
      <c r="O42" s="112"/>
      <c r="P42" s="112"/>
      <c r="Q42" s="112"/>
      <c r="R42" s="112"/>
      <c r="S42" s="111"/>
      <c r="T42" s="111"/>
      <c r="U42" s="112"/>
      <c r="V42" s="112"/>
      <c r="W42" s="112"/>
      <c r="X42" s="111"/>
      <c r="Y42" s="111"/>
      <c r="Z42" s="112"/>
      <c r="AA42" s="112"/>
      <c r="AB42" s="111"/>
      <c r="AC42" s="111"/>
      <c r="AD42" s="112"/>
      <c r="AE42" s="112"/>
      <c r="AF42" s="112"/>
      <c r="AG42" s="112"/>
      <c r="AH42" s="112"/>
      <c r="AI42" s="111"/>
      <c r="AJ42" s="111"/>
      <c r="AK42" s="111"/>
      <c r="AL42" s="111"/>
      <c r="AM42" s="111"/>
      <c r="AN42" s="111"/>
      <c r="AO42" s="111"/>
      <c r="AP42" s="112"/>
      <c r="AQ42" s="112"/>
      <c r="AR42" s="112"/>
      <c r="AS42" s="112"/>
      <c r="AT42" s="112"/>
      <c r="AU42" s="113"/>
    </row>
    <row r="43" spans="1:47" ht="25" customHeight="1" thickBot="1" x14ac:dyDescent="0.3">
      <c r="A43" s="234"/>
      <c r="B43" s="397"/>
      <c r="C43" s="398"/>
      <c r="D43" s="90">
        <v>7</v>
      </c>
      <c r="E43" s="90"/>
      <c r="F43" s="149" t="s">
        <v>82</v>
      </c>
      <c r="G43" s="145" t="s">
        <v>56</v>
      </c>
      <c r="H43" s="115"/>
      <c r="I43" s="116"/>
      <c r="J43" s="117"/>
      <c r="K43" s="117"/>
      <c r="L43" s="117"/>
      <c r="M43" s="117"/>
      <c r="N43" s="117"/>
      <c r="O43" s="117"/>
      <c r="P43" s="117"/>
      <c r="Q43" s="117"/>
      <c r="R43" s="117"/>
      <c r="S43" s="116"/>
      <c r="T43" s="116"/>
      <c r="U43" s="117"/>
      <c r="V43" s="117"/>
      <c r="W43" s="117"/>
      <c r="X43" s="116"/>
      <c r="Y43" s="116"/>
      <c r="Z43" s="117"/>
      <c r="AA43" s="117"/>
      <c r="AB43" s="116"/>
      <c r="AC43" s="116"/>
      <c r="AD43" s="117"/>
      <c r="AE43" s="117"/>
      <c r="AF43" s="117"/>
      <c r="AG43" s="117"/>
      <c r="AH43" s="117"/>
      <c r="AI43" s="116"/>
      <c r="AJ43" s="116"/>
      <c r="AK43" s="116"/>
      <c r="AL43" s="116"/>
      <c r="AM43" s="116"/>
      <c r="AN43" s="116"/>
      <c r="AO43" s="116"/>
      <c r="AP43" s="117"/>
      <c r="AQ43" s="117"/>
      <c r="AR43" s="117"/>
      <c r="AS43" s="117"/>
      <c r="AT43" s="117"/>
      <c r="AU43" s="118"/>
    </row>
    <row r="44" spans="1:47" ht="13" x14ac:dyDescent="0.25">
      <c r="A44" s="260"/>
      <c r="B44" s="246"/>
      <c r="C44" s="129"/>
      <c r="D44" s="129"/>
      <c r="E44" s="129"/>
      <c r="F44" s="98"/>
      <c r="G44" s="103"/>
      <c r="H44" s="119"/>
      <c r="I44" s="119"/>
      <c r="J44" s="120"/>
      <c r="K44" s="120"/>
      <c r="L44" s="120"/>
      <c r="M44" s="120"/>
      <c r="N44" s="120"/>
      <c r="O44" s="120"/>
      <c r="P44" s="120"/>
      <c r="Q44" s="120"/>
      <c r="R44" s="120"/>
      <c r="S44" s="119"/>
      <c r="T44" s="119"/>
      <c r="U44" s="120"/>
      <c r="V44" s="120"/>
      <c r="W44" s="120"/>
      <c r="X44" s="119"/>
      <c r="Y44" s="119"/>
      <c r="Z44" s="120"/>
      <c r="AA44" s="120"/>
      <c r="AB44" s="119"/>
      <c r="AC44" s="119"/>
      <c r="AD44" s="120"/>
      <c r="AE44" s="120"/>
      <c r="AF44" s="120"/>
      <c r="AG44" s="120"/>
      <c r="AH44" s="120"/>
      <c r="AI44" s="119"/>
      <c r="AJ44" s="119"/>
      <c r="AK44" s="119"/>
      <c r="AL44" s="119"/>
      <c r="AM44" s="119"/>
      <c r="AN44" s="119"/>
      <c r="AO44" s="119"/>
      <c r="AP44" s="120"/>
      <c r="AQ44" s="120"/>
      <c r="AR44" s="120"/>
      <c r="AS44" s="120"/>
      <c r="AT44" s="120"/>
      <c r="AU44" s="247"/>
    </row>
    <row r="45" spans="1:47" ht="12.75" hidden="1" customHeight="1" x14ac:dyDescent="0.25">
      <c r="A45" s="87"/>
      <c r="B45" s="248"/>
      <c r="F45" s="99" t="s">
        <v>83</v>
      </c>
      <c r="G45" s="99"/>
      <c r="H45" s="99">
        <f>COUNTIF(H7:H31,"j")</f>
        <v>1</v>
      </c>
      <c r="I45" s="99">
        <f t="shared" ref="I45:AU45" si="2">COUNTIF(I7:I31,"j")</f>
        <v>0</v>
      </c>
      <c r="J45" s="99">
        <f t="shared" si="2"/>
        <v>0</v>
      </c>
      <c r="K45" s="99">
        <f t="shared" si="2"/>
        <v>0</v>
      </c>
      <c r="L45" s="99">
        <f t="shared" si="2"/>
        <v>0</v>
      </c>
      <c r="M45" s="99">
        <f t="shared" si="2"/>
        <v>0</v>
      </c>
      <c r="N45" s="99">
        <f t="shared" si="2"/>
        <v>0</v>
      </c>
      <c r="O45" s="99">
        <f t="shared" si="2"/>
        <v>0</v>
      </c>
      <c r="P45" s="99">
        <f t="shared" si="2"/>
        <v>0</v>
      </c>
      <c r="Q45" s="99">
        <f t="shared" si="2"/>
        <v>0</v>
      </c>
      <c r="R45" s="99">
        <f t="shared" si="2"/>
        <v>0</v>
      </c>
      <c r="S45" s="99">
        <f t="shared" si="2"/>
        <v>0</v>
      </c>
      <c r="T45" s="99">
        <f t="shared" si="2"/>
        <v>0</v>
      </c>
      <c r="U45" s="99">
        <f t="shared" si="2"/>
        <v>0</v>
      </c>
      <c r="V45" s="99">
        <f t="shared" si="2"/>
        <v>0</v>
      </c>
      <c r="W45" s="99">
        <f t="shared" si="2"/>
        <v>0</v>
      </c>
      <c r="X45" s="99">
        <f t="shared" si="2"/>
        <v>0</v>
      </c>
      <c r="Y45" s="99">
        <f t="shared" si="2"/>
        <v>0</v>
      </c>
      <c r="Z45" s="99">
        <f t="shared" si="2"/>
        <v>0</v>
      </c>
      <c r="AA45" s="99">
        <f t="shared" si="2"/>
        <v>0</v>
      </c>
      <c r="AB45" s="99">
        <f t="shared" si="2"/>
        <v>0</v>
      </c>
      <c r="AC45" s="99">
        <f t="shared" si="2"/>
        <v>0</v>
      </c>
      <c r="AD45" s="99">
        <f t="shared" si="2"/>
        <v>0</v>
      </c>
      <c r="AE45" s="99">
        <f t="shared" si="2"/>
        <v>0</v>
      </c>
      <c r="AF45" s="99">
        <f t="shared" si="2"/>
        <v>0</v>
      </c>
      <c r="AG45" s="99">
        <f t="shared" si="2"/>
        <v>0</v>
      </c>
      <c r="AH45" s="99">
        <f t="shared" si="2"/>
        <v>0</v>
      </c>
      <c r="AI45" s="99">
        <f t="shared" si="2"/>
        <v>0</v>
      </c>
      <c r="AJ45" s="99">
        <f t="shared" si="2"/>
        <v>0</v>
      </c>
      <c r="AK45" s="99"/>
      <c r="AL45" s="99"/>
      <c r="AM45" s="99"/>
      <c r="AN45" s="99"/>
      <c r="AO45" s="99"/>
      <c r="AP45" s="99">
        <f t="shared" si="2"/>
        <v>0</v>
      </c>
      <c r="AQ45" s="99">
        <f t="shared" si="2"/>
        <v>0</v>
      </c>
      <c r="AR45" s="99">
        <f t="shared" si="2"/>
        <v>0</v>
      </c>
      <c r="AS45" s="99">
        <f t="shared" si="2"/>
        <v>0</v>
      </c>
      <c r="AT45" s="99">
        <f t="shared" si="2"/>
        <v>0</v>
      </c>
      <c r="AU45" s="249">
        <f t="shared" si="2"/>
        <v>0</v>
      </c>
    </row>
    <row r="46" spans="1:47" ht="12.75" hidden="1" customHeight="1" x14ac:dyDescent="0.25">
      <c r="A46" s="87"/>
      <c r="B46" s="248"/>
      <c r="F46" s="99" t="s">
        <v>84</v>
      </c>
      <c r="G46" s="99"/>
      <c r="H46" s="99" t="b">
        <f>IF(H13="x",0,IF(H14="x",1,IF(H15="x",2,IF(H16="x",3,IF(H17="x",4)))))</f>
        <v>0</v>
      </c>
      <c r="I46" s="99" t="b">
        <f t="shared" ref="I46:AU46" si="3">IF(I13="x",0,IF(I14="x",1,IF(I15="x",2,IF(I16="x",3,IF(I17="x",4)))))</f>
        <v>0</v>
      </c>
      <c r="J46" s="99" t="b">
        <f t="shared" si="3"/>
        <v>0</v>
      </c>
      <c r="K46" s="99" t="b">
        <f t="shared" si="3"/>
        <v>0</v>
      </c>
      <c r="L46" s="99" t="b">
        <f t="shared" si="3"/>
        <v>0</v>
      </c>
      <c r="M46" s="99" t="b">
        <f t="shared" si="3"/>
        <v>0</v>
      </c>
      <c r="N46" s="99" t="b">
        <f t="shared" si="3"/>
        <v>0</v>
      </c>
      <c r="O46" s="99" t="b">
        <f t="shared" si="3"/>
        <v>0</v>
      </c>
      <c r="P46" s="99" t="b">
        <f t="shared" si="3"/>
        <v>0</v>
      </c>
      <c r="Q46" s="99" t="b">
        <f t="shared" si="3"/>
        <v>0</v>
      </c>
      <c r="R46" s="99" t="b">
        <f t="shared" si="3"/>
        <v>0</v>
      </c>
      <c r="S46" s="99" t="b">
        <f t="shared" si="3"/>
        <v>0</v>
      </c>
      <c r="T46" s="99" t="b">
        <f t="shared" si="3"/>
        <v>0</v>
      </c>
      <c r="U46" s="99" t="b">
        <f t="shared" si="3"/>
        <v>0</v>
      </c>
      <c r="V46" s="99" t="b">
        <f t="shared" si="3"/>
        <v>0</v>
      </c>
      <c r="W46" s="99" t="b">
        <f t="shared" si="3"/>
        <v>0</v>
      </c>
      <c r="X46" s="99" t="b">
        <f t="shared" si="3"/>
        <v>0</v>
      </c>
      <c r="Y46" s="99" t="b">
        <f t="shared" si="3"/>
        <v>0</v>
      </c>
      <c r="Z46" s="99" t="b">
        <f t="shared" si="3"/>
        <v>0</v>
      </c>
      <c r="AA46" s="99" t="b">
        <f t="shared" si="3"/>
        <v>0</v>
      </c>
      <c r="AB46" s="99" t="b">
        <f t="shared" si="3"/>
        <v>0</v>
      </c>
      <c r="AC46" s="99" t="b">
        <f t="shared" si="3"/>
        <v>0</v>
      </c>
      <c r="AD46" s="99" t="b">
        <f t="shared" si="3"/>
        <v>0</v>
      </c>
      <c r="AE46" s="99" t="b">
        <f t="shared" si="3"/>
        <v>0</v>
      </c>
      <c r="AF46" s="99" t="b">
        <f t="shared" si="3"/>
        <v>0</v>
      </c>
      <c r="AG46" s="99" t="b">
        <f t="shared" si="3"/>
        <v>0</v>
      </c>
      <c r="AH46" s="99" t="b">
        <f t="shared" si="3"/>
        <v>0</v>
      </c>
      <c r="AI46" s="99" t="b">
        <f t="shared" si="3"/>
        <v>0</v>
      </c>
      <c r="AJ46" s="99" t="b">
        <f t="shared" si="3"/>
        <v>0</v>
      </c>
      <c r="AK46" s="99"/>
      <c r="AL46" s="99"/>
      <c r="AM46" s="99"/>
      <c r="AN46" s="99"/>
      <c r="AO46" s="99"/>
      <c r="AP46" s="99" t="b">
        <f t="shared" si="3"/>
        <v>0</v>
      </c>
      <c r="AQ46" s="99" t="b">
        <f t="shared" si="3"/>
        <v>0</v>
      </c>
      <c r="AR46" s="99" t="b">
        <f t="shared" si="3"/>
        <v>0</v>
      </c>
      <c r="AS46" s="99" t="b">
        <f t="shared" si="3"/>
        <v>0</v>
      </c>
      <c r="AT46" s="99" t="b">
        <f t="shared" si="3"/>
        <v>0</v>
      </c>
      <c r="AU46" s="249" t="b">
        <f t="shared" si="3"/>
        <v>0</v>
      </c>
    </row>
    <row r="47" spans="1:47" ht="12.75" hidden="1" customHeight="1" x14ac:dyDescent="0.25">
      <c r="A47" s="87"/>
      <c r="B47" s="248"/>
      <c r="F47" s="99" t="s">
        <v>91</v>
      </c>
      <c r="G47" s="104"/>
      <c r="H47" s="99" t="b">
        <f>IF(H32="x",1,IF(H33="x",2,IF(H34="x",3,IF(H35="x",4,IF(H36="x",5)))))</f>
        <v>0</v>
      </c>
      <c r="I47" s="99" t="b">
        <f t="shared" ref="I47:AU47" si="4">IF(I32="x",1,IF(I33="x",2,IF(I34="x",3,IF(I35="x",4,IF(I36="x",5)))))</f>
        <v>0</v>
      </c>
      <c r="J47" s="99" t="b">
        <f t="shared" si="4"/>
        <v>0</v>
      </c>
      <c r="K47" s="99" t="b">
        <f t="shared" si="4"/>
        <v>0</v>
      </c>
      <c r="L47" s="99" t="b">
        <f t="shared" si="4"/>
        <v>0</v>
      </c>
      <c r="M47" s="99" t="b">
        <f t="shared" si="4"/>
        <v>0</v>
      </c>
      <c r="N47" s="99" t="b">
        <f t="shared" si="4"/>
        <v>0</v>
      </c>
      <c r="O47" s="99" t="b">
        <f t="shared" si="4"/>
        <v>0</v>
      </c>
      <c r="P47" s="99" t="b">
        <f t="shared" si="4"/>
        <v>0</v>
      </c>
      <c r="Q47" s="99" t="b">
        <f t="shared" si="4"/>
        <v>0</v>
      </c>
      <c r="R47" s="99" t="b">
        <f t="shared" si="4"/>
        <v>0</v>
      </c>
      <c r="S47" s="99" t="b">
        <f t="shared" si="4"/>
        <v>0</v>
      </c>
      <c r="T47" s="99" t="b">
        <f t="shared" si="4"/>
        <v>0</v>
      </c>
      <c r="U47" s="99" t="b">
        <f t="shared" si="4"/>
        <v>0</v>
      </c>
      <c r="V47" s="99" t="b">
        <f t="shared" si="4"/>
        <v>0</v>
      </c>
      <c r="W47" s="99" t="b">
        <f t="shared" si="4"/>
        <v>0</v>
      </c>
      <c r="X47" s="99" t="b">
        <f t="shared" si="4"/>
        <v>0</v>
      </c>
      <c r="Y47" s="99" t="b">
        <f t="shared" si="4"/>
        <v>0</v>
      </c>
      <c r="Z47" s="99" t="b">
        <f t="shared" si="4"/>
        <v>0</v>
      </c>
      <c r="AA47" s="99" t="b">
        <f t="shared" si="4"/>
        <v>0</v>
      </c>
      <c r="AB47" s="99" t="b">
        <f t="shared" si="4"/>
        <v>0</v>
      </c>
      <c r="AC47" s="99" t="b">
        <f t="shared" si="4"/>
        <v>0</v>
      </c>
      <c r="AD47" s="99" t="b">
        <f t="shared" si="4"/>
        <v>0</v>
      </c>
      <c r="AE47" s="99" t="b">
        <f t="shared" si="4"/>
        <v>0</v>
      </c>
      <c r="AF47" s="99" t="b">
        <f t="shared" si="4"/>
        <v>0</v>
      </c>
      <c r="AG47" s="99" t="b">
        <f t="shared" si="4"/>
        <v>0</v>
      </c>
      <c r="AH47" s="99" t="b">
        <f t="shared" si="4"/>
        <v>0</v>
      </c>
      <c r="AI47" s="99" t="b">
        <f t="shared" si="4"/>
        <v>0</v>
      </c>
      <c r="AJ47" s="99" t="b">
        <f t="shared" si="4"/>
        <v>0</v>
      </c>
      <c r="AK47" s="99"/>
      <c r="AL47" s="99"/>
      <c r="AM47" s="99"/>
      <c r="AN47" s="99"/>
      <c r="AO47" s="99"/>
      <c r="AP47" s="99" t="b">
        <f t="shared" si="4"/>
        <v>0</v>
      </c>
      <c r="AQ47" s="99" t="b">
        <f t="shared" si="4"/>
        <v>0</v>
      </c>
      <c r="AR47" s="99" t="b">
        <f t="shared" si="4"/>
        <v>0</v>
      </c>
      <c r="AS47" s="99" t="b">
        <f t="shared" si="4"/>
        <v>0</v>
      </c>
      <c r="AT47" s="99" t="b">
        <f t="shared" si="4"/>
        <v>0</v>
      </c>
      <c r="AU47" s="249" t="b">
        <f t="shared" si="4"/>
        <v>0</v>
      </c>
    </row>
    <row r="48" spans="1:47" ht="12.75" hidden="1" customHeight="1" x14ac:dyDescent="0.25">
      <c r="A48" s="268"/>
      <c r="B48" s="250"/>
      <c r="C48" s="134"/>
      <c r="D48" s="134"/>
      <c r="E48" s="134"/>
      <c r="F48" s="135" t="s">
        <v>85</v>
      </c>
      <c r="H48" s="99">
        <f>COUNTIF(H37:H43,"n")</f>
        <v>0</v>
      </c>
      <c r="I48" s="99">
        <f t="shared" ref="I48:AU48" si="5">COUNTIF(I37:I43,"n")</f>
        <v>0</v>
      </c>
      <c r="J48" s="99">
        <f t="shared" si="5"/>
        <v>0</v>
      </c>
      <c r="K48" s="99">
        <f t="shared" si="5"/>
        <v>0</v>
      </c>
      <c r="L48" s="99">
        <f t="shared" si="5"/>
        <v>0</v>
      </c>
      <c r="M48" s="99">
        <f t="shared" si="5"/>
        <v>0</v>
      </c>
      <c r="N48" s="99">
        <f t="shared" si="5"/>
        <v>0</v>
      </c>
      <c r="O48" s="99">
        <f t="shared" si="5"/>
        <v>0</v>
      </c>
      <c r="P48" s="99">
        <f t="shared" si="5"/>
        <v>0</v>
      </c>
      <c r="Q48" s="99">
        <f t="shared" si="5"/>
        <v>0</v>
      </c>
      <c r="R48" s="99">
        <f t="shared" si="5"/>
        <v>0</v>
      </c>
      <c r="S48" s="99">
        <f t="shared" si="5"/>
        <v>0</v>
      </c>
      <c r="T48" s="99">
        <f t="shared" si="5"/>
        <v>0</v>
      </c>
      <c r="U48" s="99">
        <f t="shared" si="5"/>
        <v>0</v>
      </c>
      <c r="V48" s="99">
        <f t="shared" si="5"/>
        <v>0</v>
      </c>
      <c r="W48" s="99">
        <f t="shared" si="5"/>
        <v>0</v>
      </c>
      <c r="X48" s="99">
        <f t="shared" si="5"/>
        <v>0</v>
      </c>
      <c r="Y48" s="99">
        <f t="shared" si="5"/>
        <v>0</v>
      </c>
      <c r="Z48" s="99">
        <f t="shared" si="5"/>
        <v>0</v>
      </c>
      <c r="AA48" s="99">
        <f t="shared" si="5"/>
        <v>0</v>
      </c>
      <c r="AB48" s="99">
        <f t="shared" si="5"/>
        <v>0</v>
      </c>
      <c r="AC48" s="99">
        <f t="shared" si="5"/>
        <v>0</v>
      </c>
      <c r="AD48" s="99">
        <f t="shared" si="5"/>
        <v>0</v>
      </c>
      <c r="AE48" s="99">
        <f t="shared" si="5"/>
        <v>0</v>
      </c>
      <c r="AF48" s="99">
        <f t="shared" si="5"/>
        <v>0</v>
      </c>
      <c r="AG48" s="99">
        <f t="shared" si="5"/>
        <v>0</v>
      </c>
      <c r="AH48" s="99">
        <f t="shared" si="5"/>
        <v>0</v>
      </c>
      <c r="AI48" s="99">
        <f t="shared" si="5"/>
        <v>0</v>
      </c>
      <c r="AJ48" s="99">
        <f t="shared" si="5"/>
        <v>0</v>
      </c>
      <c r="AK48" s="99"/>
      <c r="AL48" s="99"/>
      <c r="AM48" s="99"/>
      <c r="AN48" s="99"/>
      <c r="AO48" s="99"/>
      <c r="AP48" s="99">
        <f t="shared" si="5"/>
        <v>0</v>
      </c>
      <c r="AQ48" s="99">
        <f t="shared" si="5"/>
        <v>0</v>
      </c>
      <c r="AR48" s="99">
        <f t="shared" si="5"/>
        <v>0</v>
      </c>
      <c r="AS48" s="99">
        <f t="shared" si="5"/>
        <v>0</v>
      </c>
      <c r="AT48" s="99">
        <f t="shared" si="5"/>
        <v>0</v>
      </c>
      <c r="AU48" s="249">
        <f t="shared" si="5"/>
        <v>0</v>
      </c>
    </row>
    <row r="49" spans="1:126" ht="12.75" hidden="1" customHeight="1" x14ac:dyDescent="0.25">
      <c r="A49" s="234"/>
      <c r="B49" s="251"/>
      <c r="C49" s="136"/>
      <c r="D49" s="136"/>
      <c r="E49" s="136"/>
      <c r="F49" s="153" t="s">
        <v>98</v>
      </c>
      <c r="G49" s="152"/>
      <c r="H49" s="99">
        <f>COUNTIF(H7:H12,"j")</f>
        <v>1</v>
      </c>
      <c r="I49" s="99">
        <f t="shared" ref="I49:AU49" si="6">COUNTIF(I7:I12,"j")</f>
        <v>0</v>
      </c>
      <c r="J49" s="99">
        <f t="shared" si="6"/>
        <v>0</v>
      </c>
      <c r="K49" s="99">
        <f t="shared" si="6"/>
        <v>0</v>
      </c>
      <c r="L49" s="99">
        <f t="shared" si="6"/>
        <v>0</v>
      </c>
      <c r="M49" s="99">
        <f t="shared" si="6"/>
        <v>0</v>
      </c>
      <c r="N49" s="99">
        <f t="shared" si="6"/>
        <v>0</v>
      </c>
      <c r="O49" s="99">
        <f t="shared" si="6"/>
        <v>0</v>
      </c>
      <c r="P49" s="99">
        <f t="shared" si="6"/>
        <v>0</v>
      </c>
      <c r="Q49" s="99">
        <f t="shared" si="6"/>
        <v>0</v>
      </c>
      <c r="R49" s="99">
        <f t="shared" si="6"/>
        <v>0</v>
      </c>
      <c r="S49" s="99">
        <f t="shared" si="6"/>
        <v>0</v>
      </c>
      <c r="T49" s="99">
        <f t="shared" si="6"/>
        <v>0</v>
      </c>
      <c r="U49" s="99">
        <f t="shared" si="6"/>
        <v>0</v>
      </c>
      <c r="V49" s="99">
        <f t="shared" si="6"/>
        <v>0</v>
      </c>
      <c r="W49" s="99">
        <f t="shared" si="6"/>
        <v>0</v>
      </c>
      <c r="X49" s="99">
        <f t="shared" si="6"/>
        <v>0</v>
      </c>
      <c r="Y49" s="99">
        <f t="shared" si="6"/>
        <v>0</v>
      </c>
      <c r="Z49" s="99">
        <f t="shared" si="6"/>
        <v>0</v>
      </c>
      <c r="AA49" s="99">
        <f t="shared" si="6"/>
        <v>0</v>
      </c>
      <c r="AB49" s="99">
        <f t="shared" si="6"/>
        <v>0</v>
      </c>
      <c r="AC49" s="99">
        <f t="shared" si="6"/>
        <v>0</v>
      </c>
      <c r="AD49" s="99">
        <f t="shared" si="6"/>
        <v>0</v>
      </c>
      <c r="AE49" s="99">
        <f t="shared" si="6"/>
        <v>0</v>
      </c>
      <c r="AF49" s="99">
        <f t="shared" si="6"/>
        <v>0</v>
      </c>
      <c r="AG49" s="99">
        <f t="shared" si="6"/>
        <v>0</v>
      </c>
      <c r="AH49" s="99">
        <f t="shared" si="6"/>
        <v>0</v>
      </c>
      <c r="AI49" s="99">
        <f t="shared" si="6"/>
        <v>0</v>
      </c>
      <c r="AJ49" s="99">
        <f t="shared" si="6"/>
        <v>0</v>
      </c>
      <c r="AK49" s="99"/>
      <c r="AL49" s="99"/>
      <c r="AM49" s="99"/>
      <c r="AN49" s="99"/>
      <c r="AO49" s="99"/>
      <c r="AP49" s="99">
        <f t="shared" si="6"/>
        <v>0</v>
      </c>
      <c r="AQ49" s="99">
        <f t="shared" si="6"/>
        <v>0</v>
      </c>
      <c r="AR49" s="99">
        <f t="shared" si="6"/>
        <v>0</v>
      </c>
      <c r="AS49" s="99">
        <f t="shared" si="6"/>
        <v>0</v>
      </c>
      <c r="AT49" s="99">
        <f t="shared" si="6"/>
        <v>0</v>
      </c>
      <c r="AU49" s="249">
        <f t="shared" si="6"/>
        <v>0</v>
      </c>
    </row>
    <row r="50" spans="1:126" ht="12.75" hidden="1" customHeight="1" x14ac:dyDescent="0.25">
      <c r="A50" s="234"/>
      <c r="B50" s="251"/>
      <c r="C50" s="136"/>
      <c r="D50" s="136"/>
      <c r="E50" s="136"/>
      <c r="F50" s="70" t="s">
        <v>99</v>
      </c>
      <c r="G50" s="152"/>
      <c r="H50" s="99">
        <f>SUM(H49+H46)</f>
        <v>1</v>
      </c>
      <c r="I50" s="99">
        <f t="shared" ref="I50:AU50" si="7">SUM(I49+I46)</f>
        <v>0</v>
      </c>
      <c r="J50" s="99">
        <f t="shared" si="7"/>
        <v>0</v>
      </c>
      <c r="K50" s="99">
        <f t="shared" si="7"/>
        <v>0</v>
      </c>
      <c r="L50" s="99">
        <f t="shared" si="7"/>
        <v>0</v>
      </c>
      <c r="M50" s="99">
        <f t="shared" si="7"/>
        <v>0</v>
      </c>
      <c r="N50" s="99">
        <f t="shared" si="7"/>
        <v>0</v>
      </c>
      <c r="O50" s="99">
        <f t="shared" si="7"/>
        <v>0</v>
      </c>
      <c r="P50" s="99">
        <f t="shared" si="7"/>
        <v>0</v>
      </c>
      <c r="Q50" s="99">
        <f t="shared" si="7"/>
        <v>0</v>
      </c>
      <c r="R50" s="99">
        <f t="shared" si="7"/>
        <v>0</v>
      </c>
      <c r="S50" s="99">
        <f t="shared" si="7"/>
        <v>0</v>
      </c>
      <c r="T50" s="99">
        <f t="shared" si="7"/>
        <v>0</v>
      </c>
      <c r="U50" s="99">
        <f t="shared" si="7"/>
        <v>0</v>
      </c>
      <c r="V50" s="99">
        <f t="shared" si="7"/>
        <v>0</v>
      </c>
      <c r="W50" s="99">
        <f t="shared" si="7"/>
        <v>0</v>
      </c>
      <c r="X50" s="99">
        <f t="shared" si="7"/>
        <v>0</v>
      </c>
      <c r="Y50" s="99">
        <f t="shared" si="7"/>
        <v>0</v>
      </c>
      <c r="Z50" s="99">
        <f t="shared" si="7"/>
        <v>0</v>
      </c>
      <c r="AA50" s="99">
        <f t="shared" si="7"/>
        <v>0</v>
      </c>
      <c r="AB50" s="99">
        <f t="shared" si="7"/>
        <v>0</v>
      </c>
      <c r="AC50" s="99">
        <f t="shared" si="7"/>
        <v>0</v>
      </c>
      <c r="AD50" s="99">
        <f t="shared" si="7"/>
        <v>0</v>
      </c>
      <c r="AE50" s="99">
        <f t="shared" si="7"/>
        <v>0</v>
      </c>
      <c r="AF50" s="99">
        <f t="shared" si="7"/>
        <v>0</v>
      </c>
      <c r="AG50" s="99">
        <f t="shared" si="7"/>
        <v>0</v>
      </c>
      <c r="AH50" s="99">
        <f t="shared" si="7"/>
        <v>0</v>
      </c>
      <c r="AI50" s="99">
        <f t="shared" si="7"/>
        <v>0</v>
      </c>
      <c r="AJ50" s="99">
        <f t="shared" si="7"/>
        <v>0</v>
      </c>
      <c r="AK50" s="99"/>
      <c r="AL50" s="99"/>
      <c r="AM50" s="99"/>
      <c r="AN50" s="99"/>
      <c r="AO50" s="99"/>
      <c r="AP50" s="99">
        <f t="shared" si="7"/>
        <v>0</v>
      </c>
      <c r="AQ50" s="99">
        <f t="shared" si="7"/>
        <v>0</v>
      </c>
      <c r="AR50" s="99">
        <f t="shared" si="7"/>
        <v>0</v>
      </c>
      <c r="AS50" s="99">
        <f t="shared" si="7"/>
        <v>0</v>
      </c>
      <c r="AT50" s="99">
        <f t="shared" si="7"/>
        <v>0</v>
      </c>
      <c r="AU50" s="249">
        <f t="shared" si="7"/>
        <v>0</v>
      </c>
    </row>
    <row r="51" spans="1:126" x14ac:dyDescent="0.25">
      <c r="A51" s="87"/>
      <c r="B51" s="248"/>
      <c r="F51" s="172" t="s">
        <v>100</v>
      </c>
      <c r="G51" s="152"/>
      <c r="H51" s="104">
        <f>(H50/10)</f>
        <v>0.1</v>
      </c>
      <c r="I51" s="104">
        <f t="shared" ref="I51:AU51" si="8">(I50/10)</f>
        <v>0</v>
      </c>
      <c r="J51" s="104">
        <f t="shared" si="8"/>
        <v>0</v>
      </c>
      <c r="K51" s="104">
        <f t="shared" si="8"/>
        <v>0</v>
      </c>
      <c r="L51" s="104">
        <f t="shared" si="8"/>
        <v>0</v>
      </c>
      <c r="M51" s="104">
        <f t="shared" si="8"/>
        <v>0</v>
      </c>
      <c r="N51" s="104">
        <f t="shared" si="8"/>
        <v>0</v>
      </c>
      <c r="O51" s="104">
        <f t="shared" si="8"/>
        <v>0</v>
      </c>
      <c r="P51" s="104">
        <f t="shared" si="8"/>
        <v>0</v>
      </c>
      <c r="Q51" s="104">
        <f t="shared" si="8"/>
        <v>0</v>
      </c>
      <c r="R51" s="104">
        <f t="shared" si="8"/>
        <v>0</v>
      </c>
      <c r="S51" s="104">
        <f t="shared" si="8"/>
        <v>0</v>
      </c>
      <c r="T51" s="104">
        <f t="shared" si="8"/>
        <v>0</v>
      </c>
      <c r="U51" s="104">
        <f t="shared" si="8"/>
        <v>0</v>
      </c>
      <c r="V51" s="104">
        <f t="shared" si="8"/>
        <v>0</v>
      </c>
      <c r="W51" s="104">
        <f t="shared" si="8"/>
        <v>0</v>
      </c>
      <c r="X51" s="104">
        <f t="shared" si="8"/>
        <v>0</v>
      </c>
      <c r="Y51" s="104">
        <f t="shared" si="8"/>
        <v>0</v>
      </c>
      <c r="Z51" s="104">
        <f t="shared" si="8"/>
        <v>0</v>
      </c>
      <c r="AA51" s="104">
        <f t="shared" si="8"/>
        <v>0</v>
      </c>
      <c r="AB51" s="104">
        <f t="shared" si="8"/>
        <v>0</v>
      </c>
      <c r="AC51" s="104">
        <f t="shared" si="8"/>
        <v>0</v>
      </c>
      <c r="AD51" s="104">
        <f t="shared" si="8"/>
        <v>0</v>
      </c>
      <c r="AE51" s="104">
        <f t="shared" si="8"/>
        <v>0</v>
      </c>
      <c r="AF51" s="104">
        <f t="shared" si="8"/>
        <v>0</v>
      </c>
      <c r="AG51" s="104">
        <f t="shared" si="8"/>
        <v>0</v>
      </c>
      <c r="AH51" s="104">
        <f t="shared" si="8"/>
        <v>0</v>
      </c>
      <c r="AI51" s="104">
        <f t="shared" si="8"/>
        <v>0</v>
      </c>
      <c r="AJ51" s="104">
        <f t="shared" si="8"/>
        <v>0</v>
      </c>
      <c r="AK51" s="104">
        <f t="shared" si="8"/>
        <v>0</v>
      </c>
      <c r="AL51" s="104">
        <f t="shared" si="8"/>
        <v>0</v>
      </c>
      <c r="AM51" s="104">
        <f t="shared" si="8"/>
        <v>0</v>
      </c>
      <c r="AN51" s="104">
        <f t="shared" si="8"/>
        <v>0</v>
      </c>
      <c r="AO51" s="104">
        <f t="shared" si="8"/>
        <v>0</v>
      </c>
      <c r="AP51" s="104">
        <f t="shared" si="8"/>
        <v>0</v>
      </c>
      <c r="AQ51" s="104">
        <f t="shared" si="8"/>
        <v>0</v>
      </c>
      <c r="AR51" s="104">
        <f t="shared" si="8"/>
        <v>0</v>
      </c>
      <c r="AS51" s="104">
        <f t="shared" si="8"/>
        <v>0</v>
      </c>
      <c r="AT51" s="104">
        <f t="shared" si="8"/>
        <v>0</v>
      </c>
      <c r="AU51" s="252">
        <f t="shared" si="8"/>
        <v>0</v>
      </c>
    </row>
    <row r="52" spans="1:126" ht="12.75" hidden="1" customHeight="1" x14ac:dyDescent="0.25">
      <c r="A52" s="87"/>
      <c r="B52" s="248"/>
      <c r="F52" s="173" t="s">
        <v>101</v>
      </c>
      <c r="G52" s="152"/>
      <c r="H52" s="99">
        <f>COUNTIF(H18:H22,"j")</f>
        <v>0</v>
      </c>
      <c r="I52" s="99">
        <f t="shared" ref="I52:AU52" si="9">COUNTIF(I18:I22,"j")</f>
        <v>0</v>
      </c>
      <c r="J52" s="99">
        <f t="shared" si="9"/>
        <v>0</v>
      </c>
      <c r="K52" s="99">
        <f t="shared" si="9"/>
        <v>0</v>
      </c>
      <c r="L52" s="99">
        <f t="shared" si="9"/>
        <v>0</v>
      </c>
      <c r="M52" s="99">
        <f t="shared" si="9"/>
        <v>0</v>
      </c>
      <c r="N52" s="99">
        <f t="shared" si="9"/>
        <v>0</v>
      </c>
      <c r="O52" s="99">
        <f t="shared" si="9"/>
        <v>0</v>
      </c>
      <c r="P52" s="99">
        <f t="shared" si="9"/>
        <v>0</v>
      </c>
      <c r="Q52" s="99">
        <f t="shared" si="9"/>
        <v>0</v>
      </c>
      <c r="R52" s="99">
        <f t="shared" si="9"/>
        <v>0</v>
      </c>
      <c r="S52" s="99">
        <f t="shared" si="9"/>
        <v>0</v>
      </c>
      <c r="T52" s="99">
        <f t="shared" si="9"/>
        <v>0</v>
      </c>
      <c r="U52" s="99">
        <f t="shared" si="9"/>
        <v>0</v>
      </c>
      <c r="V52" s="99">
        <f t="shared" si="9"/>
        <v>0</v>
      </c>
      <c r="W52" s="99">
        <f t="shared" si="9"/>
        <v>0</v>
      </c>
      <c r="X52" s="99">
        <f t="shared" si="9"/>
        <v>0</v>
      </c>
      <c r="Y52" s="99">
        <f t="shared" si="9"/>
        <v>0</v>
      </c>
      <c r="Z52" s="99">
        <f t="shared" si="9"/>
        <v>0</v>
      </c>
      <c r="AA52" s="99">
        <f t="shared" si="9"/>
        <v>0</v>
      </c>
      <c r="AB52" s="99">
        <f t="shared" si="9"/>
        <v>0</v>
      </c>
      <c r="AC52" s="99">
        <f t="shared" si="9"/>
        <v>0</v>
      </c>
      <c r="AD52" s="99">
        <f t="shared" si="9"/>
        <v>0</v>
      </c>
      <c r="AE52" s="99">
        <f t="shared" si="9"/>
        <v>0</v>
      </c>
      <c r="AF52" s="99">
        <f t="shared" si="9"/>
        <v>0</v>
      </c>
      <c r="AG52" s="99">
        <f t="shared" si="9"/>
        <v>0</v>
      </c>
      <c r="AH52" s="99">
        <f t="shared" si="9"/>
        <v>0</v>
      </c>
      <c r="AI52" s="99">
        <f t="shared" si="9"/>
        <v>0</v>
      </c>
      <c r="AJ52" s="99">
        <f t="shared" si="9"/>
        <v>0</v>
      </c>
      <c r="AK52" s="99"/>
      <c r="AL52" s="99"/>
      <c r="AM52" s="99"/>
      <c r="AN52" s="99"/>
      <c r="AO52" s="99"/>
      <c r="AP52" s="99">
        <f t="shared" si="9"/>
        <v>0</v>
      </c>
      <c r="AQ52" s="99">
        <f t="shared" si="9"/>
        <v>0</v>
      </c>
      <c r="AR52" s="99">
        <f t="shared" si="9"/>
        <v>0</v>
      </c>
      <c r="AS52" s="99">
        <f t="shared" si="9"/>
        <v>0</v>
      </c>
      <c r="AT52" s="99">
        <f t="shared" si="9"/>
        <v>0</v>
      </c>
      <c r="AU52" s="249">
        <f t="shared" si="9"/>
        <v>0</v>
      </c>
    </row>
    <row r="53" spans="1:126" x14ac:dyDescent="0.25">
      <c r="A53" s="87"/>
      <c r="B53" s="248"/>
      <c r="F53" s="174" t="s">
        <v>102</v>
      </c>
      <c r="G53" s="152"/>
      <c r="H53" s="104">
        <f>(H52/5)</f>
        <v>0</v>
      </c>
      <c r="I53" s="104">
        <f t="shared" ref="I53:AU53" si="10">(I52/5)</f>
        <v>0</v>
      </c>
      <c r="J53" s="104">
        <f t="shared" si="10"/>
        <v>0</v>
      </c>
      <c r="K53" s="104">
        <f t="shared" si="10"/>
        <v>0</v>
      </c>
      <c r="L53" s="104">
        <f t="shared" si="10"/>
        <v>0</v>
      </c>
      <c r="M53" s="104">
        <f t="shared" si="10"/>
        <v>0</v>
      </c>
      <c r="N53" s="104">
        <f t="shared" si="10"/>
        <v>0</v>
      </c>
      <c r="O53" s="104">
        <f t="shared" si="10"/>
        <v>0</v>
      </c>
      <c r="P53" s="104">
        <f t="shared" si="10"/>
        <v>0</v>
      </c>
      <c r="Q53" s="104">
        <f t="shared" si="10"/>
        <v>0</v>
      </c>
      <c r="R53" s="104">
        <f t="shared" si="10"/>
        <v>0</v>
      </c>
      <c r="S53" s="104">
        <f t="shared" si="10"/>
        <v>0</v>
      </c>
      <c r="T53" s="104">
        <f t="shared" si="10"/>
        <v>0</v>
      </c>
      <c r="U53" s="104">
        <f t="shared" si="10"/>
        <v>0</v>
      </c>
      <c r="V53" s="104">
        <f t="shared" si="10"/>
        <v>0</v>
      </c>
      <c r="W53" s="104">
        <f t="shared" si="10"/>
        <v>0</v>
      </c>
      <c r="X53" s="104">
        <f t="shared" si="10"/>
        <v>0</v>
      </c>
      <c r="Y53" s="104">
        <f t="shared" si="10"/>
        <v>0</v>
      </c>
      <c r="Z53" s="104">
        <f t="shared" si="10"/>
        <v>0</v>
      </c>
      <c r="AA53" s="104">
        <f t="shared" si="10"/>
        <v>0</v>
      </c>
      <c r="AB53" s="104">
        <f t="shared" si="10"/>
        <v>0</v>
      </c>
      <c r="AC53" s="104">
        <f t="shared" si="10"/>
        <v>0</v>
      </c>
      <c r="AD53" s="104">
        <f t="shared" si="10"/>
        <v>0</v>
      </c>
      <c r="AE53" s="104">
        <f t="shared" si="10"/>
        <v>0</v>
      </c>
      <c r="AF53" s="104">
        <f t="shared" si="10"/>
        <v>0</v>
      </c>
      <c r="AG53" s="104">
        <f t="shared" si="10"/>
        <v>0</v>
      </c>
      <c r="AH53" s="104">
        <f t="shared" si="10"/>
        <v>0</v>
      </c>
      <c r="AI53" s="104">
        <f t="shared" si="10"/>
        <v>0</v>
      </c>
      <c r="AJ53" s="104">
        <f t="shared" si="10"/>
        <v>0</v>
      </c>
      <c r="AK53" s="104">
        <f t="shared" si="10"/>
        <v>0</v>
      </c>
      <c r="AL53" s="104">
        <f t="shared" si="10"/>
        <v>0</v>
      </c>
      <c r="AM53" s="104">
        <f t="shared" si="10"/>
        <v>0</v>
      </c>
      <c r="AN53" s="104">
        <f t="shared" si="10"/>
        <v>0</v>
      </c>
      <c r="AO53" s="104">
        <f t="shared" si="10"/>
        <v>0</v>
      </c>
      <c r="AP53" s="104">
        <f t="shared" si="10"/>
        <v>0</v>
      </c>
      <c r="AQ53" s="104">
        <f t="shared" si="10"/>
        <v>0</v>
      </c>
      <c r="AR53" s="104">
        <f t="shared" si="10"/>
        <v>0</v>
      </c>
      <c r="AS53" s="104">
        <f t="shared" si="10"/>
        <v>0</v>
      </c>
      <c r="AT53" s="104">
        <f t="shared" si="10"/>
        <v>0</v>
      </c>
      <c r="AU53" s="252">
        <f t="shared" si="10"/>
        <v>0</v>
      </c>
    </row>
    <row r="54" spans="1:126" ht="12.75" hidden="1" customHeight="1" x14ac:dyDescent="0.25">
      <c r="A54" s="87"/>
      <c r="B54" s="248"/>
      <c r="F54" s="173" t="s">
        <v>104</v>
      </c>
      <c r="G54" s="152"/>
      <c r="H54" s="99">
        <f>COUNTIF(H23:H26,"j")</f>
        <v>0</v>
      </c>
      <c r="I54" s="99">
        <f t="shared" ref="I54:AU54" si="11">COUNTIF(I23:I26,"j")</f>
        <v>0</v>
      </c>
      <c r="J54" s="99">
        <f t="shared" si="11"/>
        <v>0</v>
      </c>
      <c r="K54" s="99">
        <f t="shared" si="11"/>
        <v>0</v>
      </c>
      <c r="L54" s="99">
        <f t="shared" si="11"/>
        <v>0</v>
      </c>
      <c r="M54" s="99">
        <f t="shared" si="11"/>
        <v>0</v>
      </c>
      <c r="N54" s="99">
        <f t="shared" si="11"/>
        <v>0</v>
      </c>
      <c r="O54" s="99">
        <f t="shared" si="11"/>
        <v>0</v>
      </c>
      <c r="P54" s="99">
        <f t="shared" si="11"/>
        <v>0</v>
      </c>
      <c r="Q54" s="99">
        <f t="shared" si="11"/>
        <v>0</v>
      </c>
      <c r="R54" s="99">
        <f t="shared" si="11"/>
        <v>0</v>
      </c>
      <c r="S54" s="99">
        <f t="shared" si="11"/>
        <v>0</v>
      </c>
      <c r="T54" s="99">
        <f t="shared" si="11"/>
        <v>0</v>
      </c>
      <c r="U54" s="99">
        <f t="shared" si="11"/>
        <v>0</v>
      </c>
      <c r="V54" s="99">
        <f t="shared" si="11"/>
        <v>0</v>
      </c>
      <c r="W54" s="99">
        <f t="shared" si="11"/>
        <v>0</v>
      </c>
      <c r="X54" s="99">
        <f t="shared" si="11"/>
        <v>0</v>
      </c>
      <c r="Y54" s="99">
        <f t="shared" si="11"/>
        <v>0</v>
      </c>
      <c r="Z54" s="99">
        <f t="shared" si="11"/>
        <v>0</v>
      </c>
      <c r="AA54" s="99">
        <f t="shared" si="11"/>
        <v>0</v>
      </c>
      <c r="AB54" s="99">
        <f t="shared" si="11"/>
        <v>0</v>
      </c>
      <c r="AC54" s="99">
        <f t="shared" si="11"/>
        <v>0</v>
      </c>
      <c r="AD54" s="99">
        <f t="shared" si="11"/>
        <v>0</v>
      </c>
      <c r="AE54" s="99">
        <f t="shared" si="11"/>
        <v>0</v>
      </c>
      <c r="AF54" s="99">
        <f t="shared" si="11"/>
        <v>0</v>
      </c>
      <c r="AG54" s="99">
        <f t="shared" si="11"/>
        <v>0</v>
      </c>
      <c r="AH54" s="99">
        <f t="shared" si="11"/>
        <v>0</v>
      </c>
      <c r="AI54" s="99">
        <f t="shared" si="11"/>
        <v>0</v>
      </c>
      <c r="AJ54" s="99">
        <f t="shared" si="11"/>
        <v>0</v>
      </c>
      <c r="AK54" s="99"/>
      <c r="AL54" s="99"/>
      <c r="AM54" s="99"/>
      <c r="AN54" s="99"/>
      <c r="AO54" s="99"/>
      <c r="AP54" s="99">
        <f t="shared" si="11"/>
        <v>0</v>
      </c>
      <c r="AQ54" s="99">
        <f t="shared" si="11"/>
        <v>0</v>
      </c>
      <c r="AR54" s="99">
        <f t="shared" si="11"/>
        <v>0</v>
      </c>
      <c r="AS54" s="99">
        <f t="shared" si="11"/>
        <v>0</v>
      </c>
      <c r="AT54" s="99">
        <f t="shared" si="11"/>
        <v>0</v>
      </c>
      <c r="AU54" s="249">
        <f t="shared" si="11"/>
        <v>0</v>
      </c>
    </row>
    <row r="55" spans="1:126" x14ac:dyDescent="0.25">
      <c r="A55" s="87"/>
      <c r="B55" s="248"/>
      <c r="F55" s="172" t="s">
        <v>103</v>
      </c>
      <c r="G55" s="152"/>
      <c r="H55" s="104">
        <f>(H54/4)</f>
        <v>0</v>
      </c>
      <c r="I55" s="104">
        <f t="shared" ref="I55:AU55" si="12">(I54/4)</f>
        <v>0</v>
      </c>
      <c r="J55" s="104">
        <f t="shared" si="12"/>
        <v>0</v>
      </c>
      <c r="K55" s="104">
        <f t="shared" si="12"/>
        <v>0</v>
      </c>
      <c r="L55" s="104">
        <f t="shared" si="12"/>
        <v>0</v>
      </c>
      <c r="M55" s="104">
        <f t="shared" si="12"/>
        <v>0</v>
      </c>
      <c r="N55" s="104">
        <f t="shared" si="12"/>
        <v>0</v>
      </c>
      <c r="O55" s="104">
        <f t="shared" si="12"/>
        <v>0</v>
      </c>
      <c r="P55" s="104">
        <f t="shared" si="12"/>
        <v>0</v>
      </c>
      <c r="Q55" s="104">
        <f t="shared" si="12"/>
        <v>0</v>
      </c>
      <c r="R55" s="104">
        <f t="shared" si="12"/>
        <v>0</v>
      </c>
      <c r="S55" s="104">
        <f t="shared" si="12"/>
        <v>0</v>
      </c>
      <c r="T55" s="104">
        <f t="shared" si="12"/>
        <v>0</v>
      </c>
      <c r="U55" s="104">
        <f t="shared" si="12"/>
        <v>0</v>
      </c>
      <c r="V55" s="104">
        <f t="shared" si="12"/>
        <v>0</v>
      </c>
      <c r="W55" s="104">
        <f t="shared" si="12"/>
        <v>0</v>
      </c>
      <c r="X55" s="104">
        <f t="shared" si="12"/>
        <v>0</v>
      </c>
      <c r="Y55" s="104">
        <f t="shared" si="12"/>
        <v>0</v>
      </c>
      <c r="Z55" s="104">
        <f t="shared" si="12"/>
        <v>0</v>
      </c>
      <c r="AA55" s="104">
        <f t="shared" si="12"/>
        <v>0</v>
      </c>
      <c r="AB55" s="104">
        <f t="shared" si="12"/>
        <v>0</v>
      </c>
      <c r="AC55" s="104">
        <f t="shared" si="12"/>
        <v>0</v>
      </c>
      <c r="AD55" s="104">
        <f t="shared" si="12"/>
        <v>0</v>
      </c>
      <c r="AE55" s="104">
        <f t="shared" si="12"/>
        <v>0</v>
      </c>
      <c r="AF55" s="104">
        <f t="shared" si="12"/>
        <v>0</v>
      </c>
      <c r="AG55" s="104">
        <f t="shared" si="12"/>
        <v>0</v>
      </c>
      <c r="AH55" s="104">
        <f t="shared" si="12"/>
        <v>0</v>
      </c>
      <c r="AI55" s="104">
        <f t="shared" si="12"/>
        <v>0</v>
      </c>
      <c r="AJ55" s="104">
        <f t="shared" si="12"/>
        <v>0</v>
      </c>
      <c r="AK55" s="104">
        <f t="shared" si="12"/>
        <v>0</v>
      </c>
      <c r="AL55" s="104">
        <f t="shared" si="12"/>
        <v>0</v>
      </c>
      <c r="AM55" s="104">
        <f t="shared" si="12"/>
        <v>0</v>
      </c>
      <c r="AN55" s="104">
        <f t="shared" si="12"/>
        <v>0</v>
      </c>
      <c r="AO55" s="104">
        <f t="shared" si="12"/>
        <v>0</v>
      </c>
      <c r="AP55" s="104">
        <f t="shared" si="12"/>
        <v>0</v>
      </c>
      <c r="AQ55" s="104">
        <f t="shared" si="12"/>
        <v>0</v>
      </c>
      <c r="AR55" s="104">
        <f t="shared" si="12"/>
        <v>0</v>
      </c>
      <c r="AS55" s="104">
        <f t="shared" si="12"/>
        <v>0</v>
      </c>
      <c r="AT55" s="104">
        <f t="shared" si="12"/>
        <v>0</v>
      </c>
      <c r="AU55" s="252">
        <f t="shared" si="12"/>
        <v>0</v>
      </c>
    </row>
    <row r="56" spans="1:126" s="155" customFormat="1" ht="12.75" hidden="1" customHeight="1" x14ac:dyDescent="0.25">
      <c r="A56" s="269"/>
      <c r="B56" s="253"/>
      <c r="C56" s="171"/>
      <c r="D56" s="171"/>
      <c r="E56" s="171"/>
      <c r="F56" s="173" t="s">
        <v>105</v>
      </c>
      <c r="G56" s="154"/>
      <c r="H56" s="99">
        <f>COUNTIF(H29:H31,"j")</f>
        <v>0</v>
      </c>
      <c r="I56" s="99">
        <f t="shared" ref="I56:AU56" si="13">COUNTIF(I29:I31,"j")</f>
        <v>0</v>
      </c>
      <c r="J56" s="99">
        <f t="shared" si="13"/>
        <v>0</v>
      </c>
      <c r="K56" s="99">
        <f t="shared" si="13"/>
        <v>0</v>
      </c>
      <c r="L56" s="99">
        <f t="shared" si="13"/>
        <v>0</v>
      </c>
      <c r="M56" s="99">
        <f t="shared" si="13"/>
        <v>0</v>
      </c>
      <c r="N56" s="99">
        <f t="shared" si="13"/>
        <v>0</v>
      </c>
      <c r="O56" s="99">
        <f t="shared" si="13"/>
        <v>0</v>
      </c>
      <c r="P56" s="99">
        <f t="shared" si="13"/>
        <v>0</v>
      </c>
      <c r="Q56" s="99">
        <f t="shared" si="13"/>
        <v>0</v>
      </c>
      <c r="R56" s="99">
        <f t="shared" si="13"/>
        <v>0</v>
      </c>
      <c r="S56" s="99">
        <f t="shared" si="13"/>
        <v>0</v>
      </c>
      <c r="T56" s="99">
        <f t="shared" si="13"/>
        <v>0</v>
      </c>
      <c r="U56" s="99">
        <f t="shared" si="13"/>
        <v>0</v>
      </c>
      <c r="V56" s="99">
        <f t="shared" si="13"/>
        <v>0</v>
      </c>
      <c r="W56" s="99">
        <f t="shared" si="13"/>
        <v>0</v>
      </c>
      <c r="X56" s="99">
        <f t="shared" si="13"/>
        <v>0</v>
      </c>
      <c r="Y56" s="99">
        <f t="shared" si="13"/>
        <v>0</v>
      </c>
      <c r="Z56" s="99">
        <f t="shared" si="13"/>
        <v>0</v>
      </c>
      <c r="AA56" s="99">
        <f t="shared" si="13"/>
        <v>0</v>
      </c>
      <c r="AB56" s="99">
        <f t="shared" si="13"/>
        <v>0</v>
      </c>
      <c r="AC56" s="99">
        <f t="shared" si="13"/>
        <v>0</v>
      </c>
      <c r="AD56" s="99">
        <f t="shared" si="13"/>
        <v>0</v>
      </c>
      <c r="AE56" s="99">
        <f t="shared" si="13"/>
        <v>0</v>
      </c>
      <c r="AF56" s="99">
        <f t="shared" si="13"/>
        <v>0</v>
      </c>
      <c r="AG56" s="99">
        <f t="shared" si="13"/>
        <v>0</v>
      </c>
      <c r="AH56" s="99">
        <f t="shared" si="13"/>
        <v>0</v>
      </c>
      <c r="AI56" s="99">
        <f t="shared" si="13"/>
        <v>0</v>
      </c>
      <c r="AJ56" s="99">
        <f t="shared" si="13"/>
        <v>0</v>
      </c>
      <c r="AK56" s="99"/>
      <c r="AL56" s="99"/>
      <c r="AM56" s="99"/>
      <c r="AN56" s="99"/>
      <c r="AO56" s="99"/>
      <c r="AP56" s="99">
        <f t="shared" si="13"/>
        <v>0</v>
      </c>
      <c r="AQ56" s="99">
        <f t="shared" si="13"/>
        <v>0</v>
      </c>
      <c r="AR56" s="99">
        <f t="shared" si="13"/>
        <v>0</v>
      </c>
      <c r="AS56" s="99">
        <f t="shared" si="13"/>
        <v>0</v>
      </c>
      <c r="AT56" s="99">
        <f t="shared" si="13"/>
        <v>0</v>
      </c>
      <c r="AU56" s="249">
        <f t="shared" si="13"/>
        <v>0</v>
      </c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0"/>
      <c r="BR56" s="240"/>
      <c r="BS56" s="240"/>
      <c r="BT56" s="240"/>
      <c r="BU56" s="240"/>
      <c r="BV56" s="240"/>
      <c r="BW56" s="240"/>
      <c r="BX56" s="240"/>
      <c r="BY56" s="240"/>
      <c r="BZ56" s="240"/>
      <c r="CA56" s="240"/>
      <c r="CB56" s="240"/>
      <c r="CC56" s="240"/>
      <c r="CD56" s="240"/>
      <c r="CE56" s="240"/>
      <c r="CF56" s="240"/>
      <c r="CG56" s="240"/>
      <c r="CH56" s="240"/>
      <c r="CI56" s="240"/>
      <c r="CJ56" s="240"/>
      <c r="CK56" s="240"/>
      <c r="CL56" s="240"/>
      <c r="CM56" s="240"/>
      <c r="CN56" s="240"/>
      <c r="CO56" s="240"/>
      <c r="CP56" s="240"/>
      <c r="CQ56" s="240"/>
      <c r="CR56" s="240"/>
      <c r="CS56" s="240"/>
      <c r="CT56" s="240"/>
      <c r="CU56" s="240"/>
      <c r="CV56" s="240"/>
      <c r="CW56" s="240"/>
      <c r="CX56" s="240"/>
      <c r="CY56" s="240"/>
      <c r="CZ56" s="240"/>
      <c r="DA56" s="240"/>
      <c r="DB56" s="240"/>
      <c r="DC56" s="240"/>
      <c r="DD56" s="240"/>
      <c r="DE56" s="240"/>
      <c r="DF56" s="240"/>
      <c r="DG56" s="240"/>
      <c r="DH56" s="240"/>
      <c r="DI56" s="240"/>
      <c r="DJ56" s="240"/>
      <c r="DK56" s="240"/>
      <c r="DL56" s="240"/>
      <c r="DM56" s="240"/>
      <c r="DN56" s="240"/>
      <c r="DO56" s="240"/>
      <c r="DP56" s="240"/>
      <c r="DQ56" s="240"/>
      <c r="DR56" s="240"/>
      <c r="DS56" s="240"/>
      <c r="DT56" s="240"/>
      <c r="DU56" s="240"/>
      <c r="DV56" s="240"/>
    </row>
    <row r="57" spans="1:126" s="155" customFormat="1" ht="12.75" hidden="1" customHeight="1" x14ac:dyDescent="0.25">
      <c r="A57" s="269"/>
      <c r="B57" s="253"/>
      <c r="C57" s="171"/>
      <c r="D57" s="171"/>
      <c r="E57" s="171"/>
      <c r="F57" s="173" t="s">
        <v>106</v>
      </c>
      <c r="G57" s="154"/>
      <c r="H57" s="99">
        <f>SUM(H56+H47)</f>
        <v>0</v>
      </c>
      <c r="I57" s="99">
        <f t="shared" ref="I57:AU57" si="14">SUM(I56+I47)</f>
        <v>0</v>
      </c>
      <c r="J57" s="99">
        <f t="shared" si="14"/>
        <v>0</v>
      </c>
      <c r="K57" s="99">
        <f t="shared" si="14"/>
        <v>0</v>
      </c>
      <c r="L57" s="99">
        <f t="shared" si="14"/>
        <v>0</v>
      </c>
      <c r="M57" s="99">
        <f t="shared" si="14"/>
        <v>0</v>
      </c>
      <c r="N57" s="99">
        <f t="shared" si="14"/>
        <v>0</v>
      </c>
      <c r="O57" s="99">
        <f t="shared" si="14"/>
        <v>0</v>
      </c>
      <c r="P57" s="99">
        <f t="shared" si="14"/>
        <v>0</v>
      </c>
      <c r="Q57" s="99">
        <f t="shared" si="14"/>
        <v>0</v>
      </c>
      <c r="R57" s="99">
        <f t="shared" si="14"/>
        <v>0</v>
      </c>
      <c r="S57" s="99">
        <f t="shared" si="14"/>
        <v>0</v>
      </c>
      <c r="T57" s="99">
        <f t="shared" si="14"/>
        <v>0</v>
      </c>
      <c r="U57" s="99">
        <f t="shared" si="14"/>
        <v>0</v>
      </c>
      <c r="V57" s="99">
        <f t="shared" si="14"/>
        <v>0</v>
      </c>
      <c r="W57" s="99">
        <f t="shared" si="14"/>
        <v>0</v>
      </c>
      <c r="X57" s="99">
        <f t="shared" si="14"/>
        <v>0</v>
      </c>
      <c r="Y57" s="99">
        <f t="shared" si="14"/>
        <v>0</v>
      </c>
      <c r="Z57" s="99">
        <f t="shared" si="14"/>
        <v>0</v>
      </c>
      <c r="AA57" s="99">
        <f t="shared" si="14"/>
        <v>0</v>
      </c>
      <c r="AB57" s="99">
        <f t="shared" si="14"/>
        <v>0</v>
      </c>
      <c r="AC57" s="99">
        <f t="shared" si="14"/>
        <v>0</v>
      </c>
      <c r="AD57" s="99">
        <f t="shared" si="14"/>
        <v>0</v>
      </c>
      <c r="AE57" s="99">
        <f t="shared" si="14"/>
        <v>0</v>
      </c>
      <c r="AF57" s="99">
        <f t="shared" si="14"/>
        <v>0</v>
      </c>
      <c r="AG57" s="99">
        <f t="shared" si="14"/>
        <v>0</v>
      </c>
      <c r="AH57" s="99">
        <f t="shared" si="14"/>
        <v>0</v>
      </c>
      <c r="AI57" s="99">
        <f t="shared" si="14"/>
        <v>0</v>
      </c>
      <c r="AJ57" s="99">
        <f t="shared" si="14"/>
        <v>0</v>
      </c>
      <c r="AK57" s="99"/>
      <c r="AL57" s="99"/>
      <c r="AM57" s="99"/>
      <c r="AN57" s="99"/>
      <c r="AO57" s="99"/>
      <c r="AP57" s="99">
        <f t="shared" si="14"/>
        <v>0</v>
      </c>
      <c r="AQ57" s="99">
        <f t="shared" si="14"/>
        <v>0</v>
      </c>
      <c r="AR57" s="99">
        <f t="shared" si="14"/>
        <v>0</v>
      </c>
      <c r="AS57" s="99">
        <f t="shared" si="14"/>
        <v>0</v>
      </c>
      <c r="AT57" s="99">
        <f t="shared" si="14"/>
        <v>0</v>
      </c>
      <c r="AU57" s="249">
        <f t="shared" si="14"/>
        <v>0</v>
      </c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  <c r="BK57" s="240"/>
      <c r="BL57" s="240"/>
      <c r="BM57" s="240"/>
      <c r="BN57" s="240"/>
      <c r="BO57" s="240"/>
      <c r="BP57" s="240"/>
      <c r="BQ57" s="240"/>
      <c r="BR57" s="240"/>
      <c r="BS57" s="240"/>
      <c r="BT57" s="240"/>
      <c r="BU57" s="240"/>
      <c r="BV57" s="240"/>
      <c r="BW57" s="240"/>
      <c r="BX57" s="240"/>
      <c r="BY57" s="240"/>
      <c r="BZ57" s="240"/>
      <c r="CA57" s="240"/>
      <c r="CB57" s="240"/>
      <c r="CC57" s="240"/>
      <c r="CD57" s="240"/>
      <c r="CE57" s="240"/>
      <c r="CF57" s="240"/>
      <c r="CG57" s="240"/>
      <c r="CH57" s="240"/>
      <c r="CI57" s="240"/>
      <c r="CJ57" s="240"/>
      <c r="CK57" s="240"/>
      <c r="CL57" s="240"/>
      <c r="CM57" s="240"/>
      <c r="CN57" s="240"/>
      <c r="CO57" s="240"/>
      <c r="CP57" s="240"/>
      <c r="CQ57" s="240"/>
      <c r="CR57" s="240"/>
      <c r="CS57" s="240"/>
      <c r="CT57" s="240"/>
      <c r="CU57" s="240"/>
      <c r="CV57" s="240"/>
      <c r="CW57" s="240"/>
      <c r="CX57" s="240"/>
      <c r="CY57" s="240"/>
      <c r="CZ57" s="240"/>
      <c r="DA57" s="240"/>
      <c r="DB57" s="240"/>
      <c r="DC57" s="240"/>
      <c r="DD57" s="240"/>
      <c r="DE57" s="240"/>
      <c r="DF57" s="240"/>
      <c r="DG57" s="240"/>
      <c r="DH57" s="240"/>
      <c r="DI57" s="240"/>
      <c r="DJ57" s="240"/>
      <c r="DK57" s="240"/>
      <c r="DL57" s="240"/>
      <c r="DM57" s="240"/>
      <c r="DN57" s="240"/>
      <c r="DO57" s="240"/>
      <c r="DP57" s="240"/>
      <c r="DQ57" s="240"/>
      <c r="DR57" s="240"/>
      <c r="DS57" s="240"/>
      <c r="DT57" s="240"/>
      <c r="DU57" s="240"/>
      <c r="DV57" s="240"/>
    </row>
    <row r="58" spans="1:126" x14ac:dyDescent="0.25">
      <c r="A58" s="87"/>
      <c r="B58" s="248"/>
      <c r="F58" s="174" t="s">
        <v>107</v>
      </c>
      <c r="G58" s="152"/>
      <c r="H58" s="104">
        <f>(H57/8)</f>
        <v>0</v>
      </c>
      <c r="I58" s="104">
        <f t="shared" ref="I58:AU58" si="15">(I57/8)</f>
        <v>0</v>
      </c>
      <c r="J58" s="104">
        <f t="shared" si="15"/>
        <v>0</v>
      </c>
      <c r="K58" s="104">
        <f t="shared" si="15"/>
        <v>0</v>
      </c>
      <c r="L58" s="104">
        <f t="shared" si="15"/>
        <v>0</v>
      </c>
      <c r="M58" s="104">
        <f t="shared" si="15"/>
        <v>0</v>
      </c>
      <c r="N58" s="104">
        <f t="shared" si="15"/>
        <v>0</v>
      </c>
      <c r="O58" s="104">
        <f t="shared" si="15"/>
        <v>0</v>
      </c>
      <c r="P58" s="104">
        <f t="shared" si="15"/>
        <v>0</v>
      </c>
      <c r="Q58" s="104">
        <f t="shared" si="15"/>
        <v>0</v>
      </c>
      <c r="R58" s="104">
        <f t="shared" si="15"/>
        <v>0</v>
      </c>
      <c r="S58" s="104">
        <f t="shared" si="15"/>
        <v>0</v>
      </c>
      <c r="T58" s="104">
        <f t="shared" si="15"/>
        <v>0</v>
      </c>
      <c r="U58" s="104">
        <f t="shared" si="15"/>
        <v>0</v>
      </c>
      <c r="V58" s="104">
        <f t="shared" si="15"/>
        <v>0</v>
      </c>
      <c r="W58" s="104">
        <f t="shared" si="15"/>
        <v>0</v>
      </c>
      <c r="X58" s="104">
        <f t="shared" si="15"/>
        <v>0</v>
      </c>
      <c r="Y58" s="104">
        <f t="shared" si="15"/>
        <v>0</v>
      </c>
      <c r="Z58" s="104">
        <f t="shared" si="15"/>
        <v>0</v>
      </c>
      <c r="AA58" s="104">
        <f t="shared" si="15"/>
        <v>0</v>
      </c>
      <c r="AB58" s="104">
        <f t="shared" si="15"/>
        <v>0</v>
      </c>
      <c r="AC58" s="104">
        <f t="shared" si="15"/>
        <v>0</v>
      </c>
      <c r="AD58" s="104">
        <f t="shared" si="15"/>
        <v>0</v>
      </c>
      <c r="AE58" s="104">
        <f t="shared" si="15"/>
        <v>0</v>
      </c>
      <c r="AF58" s="104">
        <f t="shared" si="15"/>
        <v>0</v>
      </c>
      <c r="AG58" s="104">
        <f t="shared" si="15"/>
        <v>0</v>
      </c>
      <c r="AH58" s="104">
        <f t="shared" si="15"/>
        <v>0</v>
      </c>
      <c r="AI58" s="104">
        <f t="shared" si="15"/>
        <v>0</v>
      </c>
      <c r="AJ58" s="104">
        <f t="shared" si="15"/>
        <v>0</v>
      </c>
      <c r="AK58" s="104">
        <f t="shared" si="15"/>
        <v>0</v>
      </c>
      <c r="AL58" s="104">
        <f t="shared" si="15"/>
        <v>0</v>
      </c>
      <c r="AM58" s="104">
        <f t="shared" si="15"/>
        <v>0</v>
      </c>
      <c r="AN58" s="104">
        <f t="shared" si="15"/>
        <v>0</v>
      </c>
      <c r="AO58" s="104">
        <f t="shared" si="15"/>
        <v>0</v>
      </c>
      <c r="AP58" s="104">
        <f t="shared" si="15"/>
        <v>0</v>
      </c>
      <c r="AQ58" s="104">
        <f t="shared" si="15"/>
        <v>0</v>
      </c>
      <c r="AR58" s="104">
        <f t="shared" si="15"/>
        <v>0</v>
      </c>
      <c r="AS58" s="104">
        <f t="shared" si="15"/>
        <v>0</v>
      </c>
      <c r="AT58" s="104">
        <f t="shared" si="15"/>
        <v>0</v>
      </c>
      <c r="AU58" s="252">
        <f t="shared" si="15"/>
        <v>0</v>
      </c>
    </row>
    <row r="59" spans="1:126" ht="12.75" hidden="1" customHeight="1" x14ac:dyDescent="0.25">
      <c r="A59" s="87"/>
      <c r="B59" s="248"/>
      <c r="F59" s="173" t="s">
        <v>85</v>
      </c>
      <c r="G59" s="152"/>
      <c r="H59" s="99">
        <f>COUNTIF(H37:H43,"j")</f>
        <v>0</v>
      </c>
      <c r="I59" s="99">
        <f t="shared" ref="I59:AU59" si="16">COUNTIF(I37:I43,"j")</f>
        <v>0</v>
      </c>
      <c r="J59" s="99">
        <f t="shared" si="16"/>
        <v>0</v>
      </c>
      <c r="K59" s="99">
        <f t="shared" si="16"/>
        <v>0</v>
      </c>
      <c r="L59" s="99">
        <f t="shared" si="16"/>
        <v>0</v>
      </c>
      <c r="M59" s="99">
        <f t="shared" si="16"/>
        <v>0</v>
      </c>
      <c r="N59" s="99">
        <f t="shared" si="16"/>
        <v>0</v>
      </c>
      <c r="O59" s="99">
        <f t="shared" si="16"/>
        <v>0</v>
      </c>
      <c r="P59" s="99">
        <f t="shared" si="16"/>
        <v>0</v>
      </c>
      <c r="Q59" s="99">
        <f t="shared" si="16"/>
        <v>0</v>
      </c>
      <c r="R59" s="99">
        <f t="shared" si="16"/>
        <v>0</v>
      </c>
      <c r="S59" s="99">
        <f t="shared" si="16"/>
        <v>0</v>
      </c>
      <c r="T59" s="99">
        <f t="shared" si="16"/>
        <v>0</v>
      </c>
      <c r="U59" s="99">
        <f t="shared" si="16"/>
        <v>0</v>
      </c>
      <c r="V59" s="99">
        <f t="shared" si="16"/>
        <v>0</v>
      </c>
      <c r="W59" s="99">
        <f t="shared" si="16"/>
        <v>0</v>
      </c>
      <c r="X59" s="99">
        <f t="shared" si="16"/>
        <v>0</v>
      </c>
      <c r="Y59" s="99">
        <f t="shared" si="16"/>
        <v>0</v>
      </c>
      <c r="Z59" s="99">
        <f t="shared" si="16"/>
        <v>0</v>
      </c>
      <c r="AA59" s="99">
        <f t="shared" si="16"/>
        <v>0</v>
      </c>
      <c r="AB59" s="99">
        <f t="shared" si="16"/>
        <v>0</v>
      </c>
      <c r="AC59" s="99">
        <f t="shared" si="16"/>
        <v>0</v>
      </c>
      <c r="AD59" s="99">
        <f t="shared" si="16"/>
        <v>0</v>
      </c>
      <c r="AE59" s="99">
        <f t="shared" si="16"/>
        <v>0</v>
      </c>
      <c r="AF59" s="99">
        <f t="shared" si="16"/>
        <v>0</v>
      </c>
      <c r="AG59" s="99">
        <f t="shared" si="16"/>
        <v>0</v>
      </c>
      <c r="AH59" s="99">
        <f t="shared" si="16"/>
        <v>0</v>
      </c>
      <c r="AI59" s="99">
        <f t="shared" si="16"/>
        <v>0</v>
      </c>
      <c r="AJ59" s="99">
        <f t="shared" si="16"/>
        <v>0</v>
      </c>
      <c r="AK59" s="99"/>
      <c r="AL59" s="99"/>
      <c r="AM59" s="99"/>
      <c r="AN59" s="99"/>
      <c r="AO59" s="99"/>
      <c r="AP59" s="99">
        <f t="shared" si="16"/>
        <v>0</v>
      </c>
      <c r="AQ59" s="99">
        <f t="shared" si="16"/>
        <v>0</v>
      </c>
      <c r="AR59" s="99">
        <f t="shared" si="16"/>
        <v>0</v>
      </c>
      <c r="AS59" s="99">
        <f t="shared" si="16"/>
        <v>0</v>
      </c>
      <c r="AT59" s="99">
        <f t="shared" si="16"/>
        <v>0</v>
      </c>
      <c r="AU59" s="249">
        <f t="shared" si="16"/>
        <v>0</v>
      </c>
    </row>
    <row r="60" spans="1:126" x14ac:dyDescent="0.25">
      <c r="A60" s="87"/>
      <c r="B60" s="248"/>
      <c r="F60" s="172" t="s">
        <v>108</v>
      </c>
      <c r="G60" s="152"/>
      <c r="H60" s="104">
        <f>(H59/7)</f>
        <v>0</v>
      </c>
      <c r="I60" s="104">
        <f t="shared" ref="I60:AU60" si="17">(I59/7)</f>
        <v>0</v>
      </c>
      <c r="J60" s="104">
        <f t="shared" si="17"/>
        <v>0</v>
      </c>
      <c r="K60" s="104">
        <f t="shared" si="17"/>
        <v>0</v>
      </c>
      <c r="L60" s="104">
        <f t="shared" si="17"/>
        <v>0</v>
      </c>
      <c r="M60" s="104">
        <f t="shared" si="17"/>
        <v>0</v>
      </c>
      <c r="N60" s="104">
        <f t="shared" si="17"/>
        <v>0</v>
      </c>
      <c r="O60" s="104">
        <f t="shared" si="17"/>
        <v>0</v>
      </c>
      <c r="P60" s="104">
        <f t="shared" si="17"/>
        <v>0</v>
      </c>
      <c r="Q60" s="104">
        <f t="shared" si="17"/>
        <v>0</v>
      </c>
      <c r="R60" s="104">
        <f t="shared" si="17"/>
        <v>0</v>
      </c>
      <c r="S60" s="104">
        <f t="shared" si="17"/>
        <v>0</v>
      </c>
      <c r="T60" s="104">
        <f t="shared" si="17"/>
        <v>0</v>
      </c>
      <c r="U60" s="104">
        <f t="shared" si="17"/>
        <v>0</v>
      </c>
      <c r="V60" s="104">
        <f t="shared" si="17"/>
        <v>0</v>
      </c>
      <c r="W60" s="104">
        <f t="shared" si="17"/>
        <v>0</v>
      </c>
      <c r="X60" s="104">
        <f t="shared" si="17"/>
        <v>0</v>
      </c>
      <c r="Y60" s="104">
        <f t="shared" si="17"/>
        <v>0</v>
      </c>
      <c r="Z60" s="104">
        <f t="shared" si="17"/>
        <v>0</v>
      </c>
      <c r="AA60" s="104">
        <f t="shared" si="17"/>
        <v>0</v>
      </c>
      <c r="AB60" s="104">
        <f t="shared" si="17"/>
        <v>0</v>
      </c>
      <c r="AC60" s="104">
        <f t="shared" si="17"/>
        <v>0</v>
      </c>
      <c r="AD60" s="104">
        <f t="shared" si="17"/>
        <v>0</v>
      </c>
      <c r="AE60" s="104">
        <f t="shared" si="17"/>
        <v>0</v>
      </c>
      <c r="AF60" s="104">
        <f t="shared" si="17"/>
        <v>0</v>
      </c>
      <c r="AG60" s="104">
        <f t="shared" si="17"/>
        <v>0</v>
      </c>
      <c r="AH60" s="104">
        <f t="shared" si="17"/>
        <v>0</v>
      </c>
      <c r="AI60" s="104">
        <f t="shared" si="17"/>
        <v>0</v>
      </c>
      <c r="AJ60" s="104">
        <f t="shared" si="17"/>
        <v>0</v>
      </c>
      <c r="AK60" s="104">
        <f t="shared" si="17"/>
        <v>0</v>
      </c>
      <c r="AL60" s="104">
        <f t="shared" si="17"/>
        <v>0</v>
      </c>
      <c r="AM60" s="104">
        <f t="shared" si="17"/>
        <v>0</v>
      </c>
      <c r="AN60" s="104">
        <f t="shared" si="17"/>
        <v>0</v>
      </c>
      <c r="AO60" s="104">
        <f t="shared" si="17"/>
        <v>0</v>
      </c>
      <c r="AP60" s="104">
        <f t="shared" si="17"/>
        <v>0</v>
      </c>
      <c r="AQ60" s="104">
        <f t="shared" si="17"/>
        <v>0</v>
      </c>
      <c r="AR60" s="104">
        <f t="shared" si="17"/>
        <v>0</v>
      </c>
      <c r="AS60" s="104">
        <f t="shared" si="17"/>
        <v>0</v>
      </c>
      <c r="AT60" s="104">
        <f t="shared" si="17"/>
        <v>0</v>
      </c>
      <c r="AU60" s="252">
        <f t="shared" si="17"/>
        <v>0</v>
      </c>
    </row>
    <row r="61" spans="1:126" x14ac:dyDescent="0.25">
      <c r="A61" s="87"/>
      <c r="B61" s="248"/>
      <c r="F61" s="156" t="s">
        <v>86</v>
      </c>
      <c r="G61" s="133"/>
      <c r="H61" s="100">
        <f>SUM(H45:H48)</f>
        <v>1</v>
      </c>
      <c r="I61" s="100">
        <f t="shared" ref="I61:AU61" si="18">SUM(I45:I48)</f>
        <v>0</v>
      </c>
      <c r="J61" s="100">
        <f t="shared" si="18"/>
        <v>0</v>
      </c>
      <c r="K61" s="100">
        <f t="shared" si="18"/>
        <v>0</v>
      </c>
      <c r="L61" s="100">
        <f t="shared" si="18"/>
        <v>0</v>
      </c>
      <c r="M61" s="100">
        <f t="shared" si="18"/>
        <v>0</v>
      </c>
      <c r="N61" s="100">
        <f t="shared" si="18"/>
        <v>0</v>
      </c>
      <c r="O61" s="100">
        <f t="shared" si="18"/>
        <v>0</v>
      </c>
      <c r="P61" s="100">
        <f t="shared" si="18"/>
        <v>0</v>
      </c>
      <c r="Q61" s="100">
        <f t="shared" si="18"/>
        <v>0</v>
      </c>
      <c r="R61" s="100">
        <f t="shared" si="18"/>
        <v>0</v>
      </c>
      <c r="S61" s="100">
        <f t="shared" si="18"/>
        <v>0</v>
      </c>
      <c r="T61" s="100">
        <f t="shared" si="18"/>
        <v>0</v>
      </c>
      <c r="U61" s="100">
        <f t="shared" si="18"/>
        <v>0</v>
      </c>
      <c r="V61" s="100">
        <f t="shared" si="18"/>
        <v>0</v>
      </c>
      <c r="W61" s="100">
        <f t="shared" si="18"/>
        <v>0</v>
      </c>
      <c r="X61" s="100">
        <f t="shared" si="18"/>
        <v>0</v>
      </c>
      <c r="Y61" s="100">
        <f t="shared" si="18"/>
        <v>0</v>
      </c>
      <c r="Z61" s="100">
        <f t="shared" si="18"/>
        <v>0</v>
      </c>
      <c r="AA61" s="100">
        <f t="shared" si="18"/>
        <v>0</v>
      </c>
      <c r="AB61" s="100">
        <f t="shared" si="18"/>
        <v>0</v>
      </c>
      <c r="AC61" s="100">
        <f t="shared" si="18"/>
        <v>0</v>
      </c>
      <c r="AD61" s="100">
        <f t="shared" si="18"/>
        <v>0</v>
      </c>
      <c r="AE61" s="100">
        <f t="shared" si="18"/>
        <v>0</v>
      </c>
      <c r="AF61" s="100">
        <f t="shared" si="18"/>
        <v>0</v>
      </c>
      <c r="AG61" s="100">
        <f t="shared" si="18"/>
        <v>0</v>
      </c>
      <c r="AH61" s="100">
        <f t="shared" si="18"/>
        <v>0</v>
      </c>
      <c r="AI61" s="100">
        <f t="shared" si="18"/>
        <v>0</v>
      </c>
      <c r="AJ61" s="100">
        <f t="shared" si="18"/>
        <v>0</v>
      </c>
      <c r="AK61" s="100">
        <f t="shared" si="18"/>
        <v>0</v>
      </c>
      <c r="AL61" s="100">
        <f t="shared" si="18"/>
        <v>0</v>
      </c>
      <c r="AM61" s="100">
        <f t="shared" si="18"/>
        <v>0</v>
      </c>
      <c r="AN61" s="100">
        <f t="shared" si="18"/>
        <v>0</v>
      </c>
      <c r="AO61" s="100">
        <f t="shared" si="18"/>
        <v>0</v>
      </c>
      <c r="AP61" s="100">
        <f t="shared" si="18"/>
        <v>0</v>
      </c>
      <c r="AQ61" s="100">
        <f t="shared" si="18"/>
        <v>0</v>
      </c>
      <c r="AR61" s="100">
        <f t="shared" si="18"/>
        <v>0</v>
      </c>
      <c r="AS61" s="100">
        <f t="shared" si="18"/>
        <v>0</v>
      </c>
      <c r="AT61" s="100">
        <f t="shared" si="18"/>
        <v>0</v>
      </c>
      <c r="AU61" s="132">
        <f t="shared" si="18"/>
        <v>0</v>
      </c>
    </row>
    <row r="62" spans="1:126" x14ac:dyDescent="0.25">
      <c r="A62" s="87"/>
      <c r="B62" s="248"/>
      <c r="F62" s="156" t="s">
        <v>87</v>
      </c>
      <c r="G62" s="133"/>
      <c r="H62" s="106">
        <f>(H61/34)</f>
        <v>2.9411764705882353E-2</v>
      </c>
      <c r="I62" s="106">
        <f t="shared" ref="I62:AU62" si="19">(I61/34)</f>
        <v>0</v>
      </c>
      <c r="J62" s="106">
        <f t="shared" si="19"/>
        <v>0</v>
      </c>
      <c r="K62" s="106">
        <f t="shared" si="19"/>
        <v>0</v>
      </c>
      <c r="L62" s="106">
        <f t="shared" si="19"/>
        <v>0</v>
      </c>
      <c r="M62" s="106">
        <f t="shared" si="19"/>
        <v>0</v>
      </c>
      <c r="N62" s="106">
        <f t="shared" si="19"/>
        <v>0</v>
      </c>
      <c r="O62" s="106">
        <f t="shared" si="19"/>
        <v>0</v>
      </c>
      <c r="P62" s="106">
        <f t="shared" si="19"/>
        <v>0</v>
      </c>
      <c r="Q62" s="106">
        <f t="shared" si="19"/>
        <v>0</v>
      </c>
      <c r="R62" s="106">
        <f t="shared" si="19"/>
        <v>0</v>
      </c>
      <c r="S62" s="106">
        <f t="shared" si="19"/>
        <v>0</v>
      </c>
      <c r="T62" s="106">
        <f t="shared" si="19"/>
        <v>0</v>
      </c>
      <c r="U62" s="106">
        <f t="shared" si="19"/>
        <v>0</v>
      </c>
      <c r="V62" s="106">
        <f t="shared" si="19"/>
        <v>0</v>
      </c>
      <c r="W62" s="106">
        <f t="shared" si="19"/>
        <v>0</v>
      </c>
      <c r="X62" s="106">
        <f t="shared" si="19"/>
        <v>0</v>
      </c>
      <c r="Y62" s="106">
        <f t="shared" si="19"/>
        <v>0</v>
      </c>
      <c r="Z62" s="106">
        <f t="shared" si="19"/>
        <v>0</v>
      </c>
      <c r="AA62" s="106">
        <f t="shared" si="19"/>
        <v>0</v>
      </c>
      <c r="AB62" s="106">
        <f t="shared" si="19"/>
        <v>0</v>
      </c>
      <c r="AC62" s="106">
        <f t="shared" si="19"/>
        <v>0</v>
      </c>
      <c r="AD62" s="106">
        <f t="shared" si="19"/>
        <v>0</v>
      </c>
      <c r="AE62" s="106">
        <f t="shared" si="19"/>
        <v>0</v>
      </c>
      <c r="AF62" s="106">
        <f t="shared" si="19"/>
        <v>0</v>
      </c>
      <c r="AG62" s="106">
        <f t="shared" si="19"/>
        <v>0</v>
      </c>
      <c r="AH62" s="106">
        <f t="shared" si="19"/>
        <v>0</v>
      </c>
      <c r="AI62" s="106">
        <f t="shared" si="19"/>
        <v>0</v>
      </c>
      <c r="AJ62" s="106">
        <f t="shared" si="19"/>
        <v>0</v>
      </c>
      <c r="AK62" s="106">
        <f t="shared" si="19"/>
        <v>0</v>
      </c>
      <c r="AL62" s="106">
        <f t="shared" si="19"/>
        <v>0</v>
      </c>
      <c r="AM62" s="106">
        <f t="shared" si="19"/>
        <v>0</v>
      </c>
      <c r="AN62" s="106">
        <f t="shared" si="19"/>
        <v>0</v>
      </c>
      <c r="AO62" s="106">
        <f t="shared" si="19"/>
        <v>0</v>
      </c>
      <c r="AP62" s="106">
        <f t="shared" si="19"/>
        <v>0</v>
      </c>
      <c r="AQ62" s="106">
        <f t="shared" si="19"/>
        <v>0</v>
      </c>
      <c r="AR62" s="106">
        <f t="shared" si="19"/>
        <v>0</v>
      </c>
      <c r="AS62" s="106">
        <f t="shared" si="19"/>
        <v>0</v>
      </c>
      <c r="AT62" s="106">
        <f t="shared" si="19"/>
        <v>0</v>
      </c>
      <c r="AU62" s="262">
        <f t="shared" si="19"/>
        <v>0</v>
      </c>
    </row>
    <row r="63" spans="1:126" ht="13" thickBot="1" x14ac:dyDescent="0.3">
      <c r="A63" s="268"/>
      <c r="B63" s="254"/>
      <c r="C63" s="255"/>
      <c r="D63" s="255"/>
      <c r="E63" s="255"/>
      <c r="F63" s="263"/>
      <c r="G63" s="264"/>
      <c r="H63" s="265"/>
      <c r="I63" s="265"/>
      <c r="J63" s="265"/>
      <c r="K63" s="265"/>
      <c r="L63" s="265"/>
      <c r="M63" s="265"/>
      <c r="N63" s="266"/>
      <c r="O63" s="266"/>
      <c r="P63" s="266"/>
      <c r="Q63" s="266"/>
      <c r="R63" s="266"/>
      <c r="S63" s="265"/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6"/>
      <c r="AI63" s="265"/>
      <c r="AJ63" s="265"/>
      <c r="AK63" s="265"/>
      <c r="AL63" s="265"/>
      <c r="AM63" s="265"/>
      <c r="AN63" s="265"/>
      <c r="AO63" s="265"/>
      <c r="AP63" s="265"/>
      <c r="AQ63" s="265"/>
      <c r="AR63" s="265"/>
      <c r="AS63" s="265"/>
      <c r="AT63" s="266"/>
      <c r="AU63" s="267"/>
    </row>
    <row r="64" spans="1:126" x14ac:dyDescent="0.25">
      <c r="A64" s="270"/>
      <c r="B64" s="129"/>
      <c r="C64" s="129"/>
      <c r="D64" s="129"/>
      <c r="E64" s="129"/>
      <c r="F64" s="241"/>
      <c r="G64" s="261"/>
      <c r="H64" s="243"/>
      <c r="I64" s="243"/>
      <c r="J64" s="243"/>
      <c r="K64" s="243"/>
      <c r="L64" s="243"/>
      <c r="M64" s="243"/>
      <c r="N64" s="244"/>
      <c r="O64" s="244"/>
      <c r="P64" s="244"/>
      <c r="Q64" s="244"/>
      <c r="R64" s="244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4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4"/>
      <c r="AU64" s="245"/>
    </row>
  </sheetData>
  <sheetProtection sheet="1" objects="1" scenarios="1"/>
  <mergeCells count="13">
    <mergeCell ref="H3:AU3"/>
    <mergeCell ref="H4:AU4"/>
    <mergeCell ref="B7:C17"/>
    <mergeCell ref="D13:D17"/>
    <mergeCell ref="E13:E17"/>
    <mergeCell ref="B29:C36"/>
    <mergeCell ref="D32:D36"/>
    <mergeCell ref="E32:E36"/>
    <mergeCell ref="B37:C43"/>
    <mergeCell ref="B18:B22"/>
    <mergeCell ref="C18:C22"/>
    <mergeCell ref="B23:B26"/>
    <mergeCell ref="C23:C26"/>
  </mergeCells>
  <phoneticPr fontId="0" type="noConversion"/>
  <conditionalFormatting sqref="H62:AU62">
    <cfRule type="cellIs" dxfId="178" priority="8" stopIfTrue="1" operator="between">
      <formula>0.4</formula>
      <formula>0.59</formula>
    </cfRule>
    <cfRule type="cellIs" dxfId="177" priority="9" stopIfTrue="1" operator="between">
      <formula>0</formula>
      <formula>0.39</formula>
    </cfRule>
  </conditionalFormatting>
  <conditionalFormatting sqref="I44:AH44">
    <cfRule type="cellIs" dxfId="176" priority="4" stopIfTrue="1" operator="equal">
      <formula>"x"</formula>
    </cfRule>
    <cfRule type="cellIs" dxfId="175" priority="5" stopIfTrue="1" operator="equal">
      <formula>"?"</formula>
    </cfRule>
  </conditionalFormatting>
  <conditionalFormatting sqref="J63:K65536 U63:V65536 Z63:AA65536 AD63:AE65536 AP63:AQ65536">
    <cfRule type="cellIs" dxfId="174" priority="1" stopIfTrue="1" operator="between">
      <formula>1</formula>
      <formula>12</formula>
    </cfRule>
    <cfRule type="cellIs" dxfId="173" priority="2" stopIfTrue="1" operator="between">
      <formula>13</formula>
      <formula>25</formula>
    </cfRule>
    <cfRule type="cellIs" dxfId="172" priority="3" stopIfTrue="1" operator="between">
      <formula>37</formula>
      <formula>150</formula>
    </cfRule>
  </conditionalFormatting>
  <conditionalFormatting sqref="AI44:AT44">
    <cfRule type="cellIs" dxfId="171" priority="6" stopIfTrue="1" operator="equal">
      <formula>"x"</formula>
    </cfRule>
    <cfRule type="cellIs" dxfId="170" priority="7" stopIfTrue="1" operator="equal">
      <formula>"?"</formula>
    </cfRule>
  </conditionalFormatting>
  <pageMargins left="0.23" right="0.26" top="1.88" bottom="0.17" header="0.42" footer="0.98"/>
  <pageSetup paperSize="9" scale="54" orientation="landscape" horizontalDpi="4294967292" r:id="rId1"/>
  <headerFooter alignWithMargins="0"/>
  <rowBreaks count="1" manualBreakCount="1">
    <brk id="26" min="1" max="4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J63"/>
  <sheetViews>
    <sheetView showGridLines="0" showRowColHeaders="0" zoomScaleNormal="100" zoomScaleSheetLayoutView="50" workbookViewId="0">
      <pane xSplit="7" ySplit="6" topLeftCell="H7" activePane="bottomRight" state="frozen"/>
      <selection activeCell="G5" sqref="G5"/>
      <selection pane="topRight" activeCell="G5" sqref="G5"/>
      <selection pane="bottomLeft" activeCell="G5" sqref="G5"/>
      <selection pane="bottomRight" activeCell="F8" sqref="F8"/>
    </sheetView>
  </sheetViews>
  <sheetFormatPr defaultColWidth="9.1796875" defaultRowHeight="12.5" x14ac:dyDescent="0.25"/>
  <cols>
    <col min="1" max="1" width="9.1796875" style="85"/>
    <col min="2" max="5" width="3.26953125" style="127" customWidth="1"/>
    <col min="6" max="6" width="69.1796875" style="99" bestFit="1" customWidth="1"/>
    <col min="7" max="7" width="5.7265625" style="105" customWidth="1"/>
    <col min="8" max="13" width="4.26953125" style="84" customWidth="1"/>
    <col min="14" max="18" width="4.26953125" style="86" customWidth="1"/>
    <col min="19" max="33" width="4.26953125" style="84" customWidth="1"/>
    <col min="34" max="34" width="4.26953125" style="86" customWidth="1"/>
    <col min="35" max="45" width="4.26953125" style="84" customWidth="1"/>
    <col min="46" max="46" width="4.26953125" style="86" customWidth="1"/>
    <col min="47" max="47" width="4.26953125" style="235" customWidth="1"/>
    <col min="48" max="48" width="4.26953125" style="234" customWidth="1"/>
    <col min="49" max="88" width="9.1796875" style="234"/>
    <col min="89" max="16384" width="9.1796875" style="85"/>
  </cols>
  <sheetData>
    <row r="1" spans="1:88" s="234" customFormat="1" x14ac:dyDescent="0.25">
      <c r="B1" s="136"/>
      <c r="C1" s="136"/>
      <c r="D1" s="136"/>
      <c r="E1" s="136"/>
      <c r="F1" s="70"/>
      <c r="G1" s="228"/>
      <c r="H1" s="232"/>
      <c r="I1" s="232"/>
      <c r="J1" s="232"/>
      <c r="K1" s="232"/>
      <c r="L1" s="232"/>
      <c r="M1" s="232"/>
      <c r="N1" s="233"/>
      <c r="O1" s="233"/>
      <c r="P1" s="233"/>
      <c r="Q1" s="233"/>
      <c r="R1" s="233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3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3"/>
    </row>
    <row r="2" spans="1:88" s="234" customFormat="1" ht="13" thickBot="1" x14ac:dyDescent="0.3">
      <c r="B2" s="136"/>
      <c r="C2" s="136"/>
      <c r="D2" s="136"/>
      <c r="E2" s="136"/>
      <c r="F2" s="70"/>
      <c r="G2" s="228"/>
      <c r="H2" s="232"/>
      <c r="I2" s="232"/>
      <c r="J2" s="232"/>
      <c r="K2" s="232"/>
      <c r="L2" s="232"/>
      <c r="M2" s="232"/>
      <c r="N2" s="233"/>
      <c r="O2" s="233"/>
      <c r="P2" s="233"/>
      <c r="Q2" s="233"/>
      <c r="R2" s="233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3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3"/>
    </row>
    <row r="3" spans="1:88" s="121" customFormat="1" ht="15" customHeight="1" x14ac:dyDescent="0.25">
      <c r="A3" s="236"/>
      <c r="B3" s="122"/>
      <c r="C3" s="97"/>
      <c r="D3" s="97"/>
      <c r="E3" s="97"/>
      <c r="F3" s="97"/>
      <c r="G3" s="97"/>
      <c r="H3" s="407" t="s">
        <v>93</v>
      </c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  <c r="AP3" s="407"/>
      <c r="AQ3" s="407"/>
      <c r="AR3" s="407"/>
      <c r="AS3" s="407"/>
      <c r="AT3" s="407"/>
      <c r="AU3" s="408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  <c r="CH3" s="236"/>
      <c r="CI3" s="236"/>
      <c r="CJ3" s="236"/>
    </row>
    <row r="4" spans="1:88" s="130" customFormat="1" x14ac:dyDescent="0.25">
      <c r="A4" s="236"/>
      <c r="B4" s="123"/>
      <c r="C4" s="70"/>
      <c r="D4" s="70"/>
      <c r="E4" s="70"/>
      <c r="F4" s="70"/>
      <c r="G4" s="102"/>
      <c r="H4" s="409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  <c r="AJ4" s="410"/>
      <c r="AK4" s="410"/>
      <c r="AL4" s="410"/>
      <c r="AM4" s="410"/>
      <c r="AN4" s="410"/>
      <c r="AO4" s="410"/>
      <c r="AP4" s="410"/>
      <c r="AQ4" s="410"/>
      <c r="AR4" s="410"/>
      <c r="AS4" s="410"/>
      <c r="AT4" s="410"/>
      <c r="AU4" s="411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</row>
    <row r="5" spans="1:88" s="100" customFormat="1" x14ac:dyDescent="0.25">
      <c r="A5" s="153"/>
      <c r="B5" s="123"/>
      <c r="C5" s="70"/>
      <c r="D5" s="70"/>
      <c r="E5" s="70"/>
      <c r="F5" s="70"/>
      <c r="G5" s="102"/>
      <c r="H5" s="131">
        <v>1</v>
      </c>
      <c r="I5" s="100">
        <v>2</v>
      </c>
      <c r="J5" s="100">
        <v>3</v>
      </c>
      <c r="K5" s="100">
        <v>4</v>
      </c>
      <c r="L5" s="100">
        <v>5</v>
      </c>
      <c r="M5" s="100">
        <v>6</v>
      </c>
      <c r="N5" s="100">
        <v>7</v>
      </c>
      <c r="O5" s="100">
        <v>8</v>
      </c>
      <c r="P5" s="100">
        <v>9</v>
      </c>
      <c r="Q5" s="100">
        <v>10</v>
      </c>
      <c r="R5" s="100">
        <v>11</v>
      </c>
      <c r="S5" s="100">
        <v>12</v>
      </c>
      <c r="T5" s="100">
        <v>13</v>
      </c>
      <c r="U5" s="100">
        <v>14</v>
      </c>
      <c r="V5" s="100">
        <v>15</v>
      </c>
      <c r="W5" s="100">
        <v>16</v>
      </c>
      <c r="X5" s="100">
        <v>17</v>
      </c>
      <c r="Y5" s="100">
        <v>18</v>
      </c>
      <c r="Z5" s="100">
        <v>19</v>
      </c>
      <c r="AA5" s="100">
        <v>20</v>
      </c>
      <c r="AB5" s="100">
        <v>21</v>
      </c>
      <c r="AC5" s="100">
        <v>22</v>
      </c>
      <c r="AD5" s="100">
        <v>23</v>
      </c>
      <c r="AE5" s="100">
        <v>24</v>
      </c>
      <c r="AF5" s="100">
        <v>25</v>
      </c>
      <c r="AG5" s="100">
        <v>26</v>
      </c>
      <c r="AH5" s="100">
        <v>27</v>
      </c>
      <c r="AI5" s="100">
        <v>28</v>
      </c>
      <c r="AJ5" s="100">
        <v>29</v>
      </c>
      <c r="AK5" s="100">
        <v>30</v>
      </c>
      <c r="AL5" s="100">
        <v>31</v>
      </c>
      <c r="AM5" s="100">
        <v>32</v>
      </c>
      <c r="AN5" s="100">
        <v>33</v>
      </c>
      <c r="AO5" s="100">
        <v>34</v>
      </c>
      <c r="AP5" s="100">
        <v>35</v>
      </c>
      <c r="AQ5" s="100">
        <v>36</v>
      </c>
      <c r="AR5" s="100">
        <v>37</v>
      </c>
      <c r="AS5" s="100">
        <v>38</v>
      </c>
      <c r="AT5" s="100">
        <v>39</v>
      </c>
      <c r="AU5" s="132">
        <v>40</v>
      </c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</row>
    <row r="6" spans="1:88" s="96" customFormat="1" ht="105" customHeight="1" thickBot="1" x14ac:dyDescent="0.3">
      <c r="A6" s="238"/>
      <c r="B6" s="124"/>
      <c r="C6" s="125"/>
      <c r="D6" s="125"/>
      <c r="E6" s="125"/>
      <c r="F6" s="91"/>
      <c r="G6" s="92"/>
      <c r="H6" s="93" t="str">
        <f>'tussendoelen 1e keer'!H6</f>
        <v>jan</v>
      </c>
      <c r="I6" s="94">
        <f>'tussendoelen 1e keer'!I6</f>
        <v>0</v>
      </c>
      <c r="J6" s="94">
        <f>'tussendoelen 1e keer'!J6</f>
        <v>0</v>
      </c>
      <c r="K6" s="94">
        <f>'tussendoelen 1e keer'!K6</f>
        <v>0</v>
      </c>
      <c r="L6" s="94">
        <f>'tussendoelen 1e keer'!L6</f>
        <v>0</v>
      </c>
      <c r="M6" s="94">
        <f>'tussendoelen 1e keer'!M6</f>
        <v>0</v>
      </c>
      <c r="N6" s="94">
        <f>'tussendoelen 1e keer'!N6</f>
        <v>0</v>
      </c>
      <c r="O6" s="94">
        <f>'tussendoelen 1e keer'!O6</f>
        <v>0</v>
      </c>
      <c r="P6" s="94">
        <f>'tussendoelen 1e keer'!P6</f>
        <v>0</v>
      </c>
      <c r="Q6" s="94">
        <f>'tussendoelen 1e keer'!Q6</f>
        <v>0</v>
      </c>
      <c r="R6" s="94">
        <f>'tussendoelen 1e keer'!R6</f>
        <v>0</v>
      </c>
      <c r="S6" s="94">
        <f>'tussendoelen 1e keer'!S6</f>
        <v>0</v>
      </c>
      <c r="T6" s="94">
        <f>'tussendoelen 1e keer'!T6</f>
        <v>0</v>
      </c>
      <c r="U6" s="94">
        <f>'tussendoelen 1e keer'!U6</f>
        <v>0</v>
      </c>
      <c r="V6" s="94">
        <f>'tussendoelen 1e keer'!V6</f>
        <v>0</v>
      </c>
      <c r="W6" s="94">
        <f>'tussendoelen 1e keer'!W6</f>
        <v>0</v>
      </c>
      <c r="X6" s="94">
        <f>'tussendoelen 1e keer'!X6</f>
        <v>0</v>
      </c>
      <c r="Y6" s="94">
        <f>'tussendoelen 1e keer'!Y6</f>
        <v>0</v>
      </c>
      <c r="Z6" s="94">
        <f>'tussendoelen 1e keer'!Z6</f>
        <v>0</v>
      </c>
      <c r="AA6" s="94">
        <f>'tussendoelen 1e keer'!AA6</f>
        <v>0</v>
      </c>
      <c r="AB6" s="94">
        <f>'tussendoelen 1e keer'!AB6</f>
        <v>0</v>
      </c>
      <c r="AC6" s="94">
        <f>'tussendoelen 1e keer'!AC6</f>
        <v>0</v>
      </c>
      <c r="AD6" s="94">
        <f>'tussendoelen 1e keer'!AD6</f>
        <v>0</v>
      </c>
      <c r="AE6" s="94">
        <f>'tussendoelen 1e keer'!AE6</f>
        <v>0</v>
      </c>
      <c r="AF6" s="94">
        <f>'tussendoelen 1e keer'!AF6</f>
        <v>0</v>
      </c>
      <c r="AG6" s="94">
        <f>'tussendoelen 1e keer'!AG6</f>
        <v>0</v>
      </c>
      <c r="AH6" s="94">
        <f>'tussendoelen 1e keer'!AH6</f>
        <v>0</v>
      </c>
      <c r="AI6" s="94">
        <f>'tussendoelen 1e keer'!AI6</f>
        <v>0</v>
      </c>
      <c r="AJ6" s="94">
        <f>'tussendoelen 1e keer'!AJ6</f>
        <v>0</v>
      </c>
      <c r="AK6" s="94">
        <f>'tussendoelen 1e keer'!AK6</f>
        <v>0</v>
      </c>
      <c r="AL6" s="94">
        <f>'tussendoelen 1e keer'!AL6</f>
        <v>0</v>
      </c>
      <c r="AM6" s="94">
        <f>'tussendoelen 1e keer'!AM6</f>
        <v>0</v>
      </c>
      <c r="AN6" s="94">
        <f>'tussendoelen 1e keer'!AN6</f>
        <v>0</v>
      </c>
      <c r="AO6" s="94">
        <f>'tussendoelen 1e keer'!AO6</f>
        <v>0</v>
      </c>
      <c r="AP6" s="94">
        <f>'tussendoelen 1e keer'!AP6</f>
        <v>0</v>
      </c>
      <c r="AQ6" s="94">
        <f>'tussendoelen 1e keer'!AQ6</f>
        <v>0</v>
      </c>
      <c r="AR6" s="94">
        <f>'tussendoelen 1e keer'!AR6</f>
        <v>0</v>
      </c>
      <c r="AS6" s="94">
        <f>'tussendoelen 1e keer'!AS6</f>
        <v>0</v>
      </c>
      <c r="AT6" s="94">
        <f>'tussendoelen 1e keer'!AT6</f>
        <v>0</v>
      </c>
      <c r="AU6" s="95" t="str">
        <f>'tussendoelen 1e keer'!AU6</f>
        <v>tante jo</v>
      </c>
      <c r="AV6" s="237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</row>
    <row r="7" spans="1:88" ht="25" customHeight="1" x14ac:dyDescent="0.25">
      <c r="A7" s="234"/>
      <c r="B7" s="393" t="s">
        <v>54</v>
      </c>
      <c r="C7" s="394"/>
      <c r="D7" s="126">
        <v>1</v>
      </c>
      <c r="E7" s="126"/>
      <c r="F7" s="146" t="s">
        <v>55</v>
      </c>
      <c r="G7" s="206" t="s">
        <v>56</v>
      </c>
      <c r="H7" s="107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9"/>
    </row>
    <row r="8" spans="1:88" ht="25" customHeight="1" x14ac:dyDescent="0.25">
      <c r="A8" s="234"/>
      <c r="B8" s="395"/>
      <c r="C8" s="396"/>
      <c r="D8" s="127">
        <v>2</v>
      </c>
      <c r="F8" s="147" t="s">
        <v>57</v>
      </c>
      <c r="G8" s="207" t="s">
        <v>56</v>
      </c>
      <c r="H8" s="110"/>
      <c r="I8" s="111"/>
      <c r="J8" s="112"/>
      <c r="K8" s="112"/>
      <c r="L8" s="112"/>
      <c r="M8" s="112"/>
      <c r="N8" s="112"/>
      <c r="O8" s="112"/>
      <c r="P8" s="112"/>
      <c r="Q8" s="112"/>
      <c r="R8" s="112"/>
      <c r="S8" s="111"/>
      <c r="T8" s="111"/>
      <c r="U8" s="112"/>
      <c r="V8" s="112"/>
      <c r="W8" s="112"/>
      <c r="X8" s="111"/>
      <c r="Y8" s="111"/>
      <c r="Z8" s="112"/>
      <c r="AA8" s="112"/>
      <c r="AB8" s="111"/>
      <c r="AC8" s="111"/>
      <c r="AD8" s="112"/>
      <c r="AE8" s="112"/>
      <c r="AF8" s="112"/>
      <c r="AG8" s="112"/>
      <c r="AH8" s="112"/>
      <c r="AI8" s="111"/>
      <c r="AJ8" s="111"/>
      <c r="AK8" s="111"/>
      <c r="AL8" s="111"/>
      <c r="AM8" s="111"/>
      <c r="AN8" s="111"/>
      <c r="AO8" s="111"/>
      <c r="AP8" s="112"/>
      <c r="AQ8" s="112"/>
      <c r="AR8" s="112"/>
      <c r="AS8" s="112"/>
      <c r="AT8" s="112"/>
      <c r="AU8" s="113"/>
    </row>
    <row r="9" spans="1:88" ht="25" customHeight="1" x14ac:dyDescent="0.25">
      <c r="A9" s="234"/>
      <c r="B9" s="395"/>
      <c r="C9" s="396"/>
      <c r="D9" s="127">
        <v>3</v>
      </c>
      <c r="F9" s="147" t="s">
        <v>58</v>
      </c>
      <c r="G9" s="207" t="s">
        <v>56</v>
      </c>
      <c r="H9" s="110"/>
      <c r="I9" s="111"/>
      <c r="J9" s="112"/>
      <c r="K9" s="112"/>
      <c r="L9" s="112"/>
      <c r="M9" s="112"/>
      <c r="N9" s="112"/>
      <c r="O9" s="112"/>
      <c r="P9" s="112"/>
      <c r="Q9" s="112"/>
      <c r="R9" s="112"/>
      <c r="S9" s="111"/>
      <c r="T9" s="111"/>
      <c r="U9" s="112"/>
      <c r="V9" s="112"/>
      <c r="W9" s="112"/>
      <c r="X9" s="111"/>
      <c r="Y9" s="111"/>
      <c r="Z9" s="112"/>
      <c r="AA9" s="112"/>
      <c r="AB9" s="111"/>
      <c r="AC9" s="111"/>
      <c r="AD9" s="112"/>
      <c r="AE9" s="112"/>
      <c r="AF9" s="112"/>
      <c r="AG9" s="112"/>
      <c r="AH9" s="112"/>
      <c r="AI9" s="111"/>
      <c r="AJ9" s="111"/>
      <c r="AK9" s="111"/>
      <c r="AL9" s="111"/>
      <c r="AM9" s="111"/>
      <c r="AN9" s="111"/>
      <c r="AO9" s="111"/>
      <c r="AP9" s="112"/>
      <c r="AQ9" s="112"/>
      <c r="AR9" s="112"/>
      <c r="AS9" s="112"/>
      <c r="AT9" s="112"/>
      <c r="AU9" s="113"/>
    </row>
    <row r="10" spans="1:88" ht="25" customHeight="1" x14ac:dyDescent="0.25">
      <c r="A10" s="234"/>
      <c r="B10" s="395"/>
      <c r="C10" s="396"/>
      <c r="D10" s="127">
        <v>4</v>
      </c>
      <c r="F10" s="147" t="s">
        <v>59</v>
      </c>
      <c r="G10" s="207" t="s">
        <v>56</v>
      </c>
      <c r="H10" s="110"/>
      <c r="I10" s="111"/>
      <c r="J10" s="112"/>
      <c r="K10" s="112"/>
      <c r="L10" s="112"/>
      <c r="M10" s="112"/>
      <c r="N10" s="112"/>
      <c r="O10" s="112"/>
      <c r="P10" s="112"/>
      <c r="Q10" s="112"/>
      <c r="R10" s="112"/>
      <c r="S10" s="111"/>
      <c r="T10" s="111"/>
      <c r="U10" s="112"/>
      <c r="V10" s="112"/>
      <c r="W10" s="112"/>
      <c r="X10" s="111"/>
      <c r="Y10" s="111"/>
      <c r="Z10" s="112"/>
      <c r="AA10" s="112"/>
      <c r="AB10" s="111"/>
      <c r="AC10" s="111"/>
      <c r="AD10" s="112"/>
      <c r="AE10" s="112"/>
      <c r="AF10" s="112"/>
      <c r="AG10" s="112"/>
      <c r="AH10" s="112"/>
      <c r="AI10" s="111"/>
      <c r="AJ10" s="111"/>
      <c r="AK10" s="111"/>
      <c r="AL10" s="111"/>
      <c r="AM10" s="111"/>
      <c r="AN10" s="111"/>
      <c r="AO10" s="111"/>
      <c r="AP10" s="112"/>
      <c r="AQ10" s="112"/>
      <c r="AR10" s="112"/>
      <c r="AS10" s="112"/>
      <c r="AT10" s="112"/>
      <c r="AU10" s="113"/>
    </row>
    <row r="11" spans="1:88" ht="25" customHeight="1" x14ac:dyDescent="0.25">
      <c r="A11" s="234"/>
      <c r="B11" s="395"/>
      <c r="C11" s="396"/>
      <c r="D11" s="127">
        <v>5</v>
      </c>
      <c r="F11" s="147" t="s">
        <v>60</v>
      </c>
      <c r="G11" s="207" t="s">
        <v>56</v>
      </c>
      <c r="H11" s="110"/>
      <c r="I11" s="111"/>
      <c r="J11" s="112"/>
      <c r="K11" s="112"/>
      <c r="L11" s="112"/>
      <c r="M11" s="112"/>
      <c r="N11" s="112"/>
      <c r="O11" s="112"/>
      <c r="P11" s="112"/>
      <c r="Q11" s="112"/>
      <c r="R11" s="112"/>
      <c r="S11" s="111"/>
      <c r="T11" s="111"/>
      <c r="U11" s="112"/>
      <c r="V11" s="112"/>
      <c r="W11" s="112"/>
      <c r="X11" s="111"/>
      <c r="Y11" s="111"/>
      <c r="Z11" s="112"/>
      <c r="AA11" s="112"/>
      <c r="AB11" s="111"/>
      <c r="AC11" s="111"/>
      <c r="AD11" s="112"/>
      <c r="AE11" s="112"/>
      <c r="AF11" s="112"/>
      <c r="AG11" s="112"/>
      <c r="AH11" s="112"/>
      <c r="AI11" s="111"/>
      <c r="AJ11" s="111"/>
      <c r="AK11" s="111"/>
      <c r="AL11" s="111"/>
      <c r="AM11" s="111"/>
      <c r="AN11" s="111"/>
      <c r="AO11" s="111"/>
      <c r="AP11" s="112"/>
      <c r="AQ11" s="112"/>
      <c r="AR11" s="112"/>
      <c r="AS11" s="112"/>
      <c r="AT11" s="112"/>
      <c r="AU11" s="113"/>
    </row>
    <row r="12" spans="1:88" ht="25" customHeight="1" x14ac:dyDescent="0.25">
      <c r="A12" s="234"/>
      <c r="B12" s="395"/>
      <c r="C12" s="396"/>
      <c r="D12" s="127">
        <v>6</v>
      </c>
      <c r="F12" s="147" t="s">
        <v>61</v>
      </c>
      <c r="G12" s="207" t="s">
        <v>56</v>
      </c>
      <c r="H12" s="110"/>
      <c r="I12" s="111"/>
      <c r="J12" s="112"/>
      <c r="K12" s="112"/>
      <c r="L12" s="112"/>
      <c r="M12" s="112"/>
      <c r="N12" s="112"/>
      <c r="O12" s="112"/>
      <c r="P12" s="112"/>
      <c r="Q12" s="112"/>
      <c r="R12" s="112"/>
      <c r="S12" s="111"/>
      <c r="T12" s="111"/>
      <c r="U12" s="112"/>
      <c r="V12" s="112"/>
      <c r="W12" s="112"/>
      <c r="X12" s="111"/>
      <c r="Y12" s="111"/>
      <c r="Z12" s="112"/>
      <c r="AA12" s="112"/>
      <c r="AB12" s="111"/>
      <c r="AC12" s="111"/>
      <c r="AD12" s="112"/>
      <c r="AE12" s="112"/>
      <c r="AF12" s="112"/>
      <c r="AG12" s="112"/>
      <c r="AH12" s="112"/>
      <c r="AI12" s="111"/>
      <c r="AJ12" s="111"/>
      <c r="AK12" s="111"/>
      <c r="AL12" s="111"/>
      <c r="AM12" s="111"/>
      <c r="AN12" s="111"/>
      <c r="AO12" s="111"/>
      <c r="AP12" s="112"/>
      <c r="AQ12" s="112"/>
      <c r="AR12" s="112"/>
      <c r="AS12" s="112"/>
      <c r="AT12" s="112"/>
      <c r="AU12" s="113"/>
    </row>
    <row r="13" spans="1:88" ht="25" customHeight="1" x14ac:dyDescent="0.25">
      <c r="A13" s="234"/>
      <c r="B13" s="395"/>
      <c r="C13" s="396"/>
      <c r="D13" s="405">
        <v>7</v>
      </c>
      <c r="E13" s="390" t="s">
        <v>92</v>
      </c>
      <c r="F13" s="148" t="s">
        <v>25</v>
      </c>
      <c r="G13" s="208" t="s">
        <v>62</v>
      </c>
      <c r="H13" s="114"/>
      <c r="I13" s="111"/>
      <c r="J13" s="112"/>
      <c r="K13" s="112"/>
      <c r="L13" s="112"/>
      <c r="M13" s="112"/>
      <c r="N13" s="112"/>
      <c r="O13" s="112"/>
      <c r="P13" s="112"/>
      <c r="Q13" s="112"/>
      <c r="R13" s="112"/>
      <c r="S13" s="111"/>
      <c r="T13" s="111"/>
      <c r="U13" s="112"/>
      <c r="V13" s="112"/>
      <c r="W13" s="112"/>
      <c r="X13" s="111"/>
      <c r="Y13" s="111"/>
      <c r="Z13" s="112"/>
      <c r="AA13" s="112"/>
      <c r="AB13" s="111"/>
      <c r="AC13" s="111"/>
      <c r="AD13" s="112"/>
      <c r="AE13" s="112"/>
      <c r="AF13" s="112"/>
      <c r="AG13" s="112"/>
      <c r="AH13" s="112"/>
      <c r="AI13" s="111"/>
      <c r="AJ13" s="111"/>
      <c r="AK13" s="111"/>
      <c r="AL13" s="111"/>
      <c r="AM13" s="111"/>
      <c r="AN13" s="111"/>
      <c r="AO13" s="111"/>
      <c r="AP13" s="112"/>
      <c r="AQ13" s="112"/>
      <c r="AR13" s="112"/>
      <c r="AS13" s="112"/>
      <c r="AT13" s="112"/>
      <c r="AU13" s="113"/>
    </row>
    <row r="14" spans="1:88" ht="25" customHeight="1" x14ac:dyDescent="0.25">
      <c r="A14" s="234"/>
      <c r="B14" s="395"/>
      <c r="C14" s="396"/>
      <c r="D14" s="405"/>
      <c r="E14" s="391"/>
      <c r="F14" s="148" t="s">
        <v>26</v>
      </c>
      <c r="G14" s="208" t="s">
        <v>62</v>
      </c>
      <c r="H14" s="114"/>
      <c r="I14" s="111"/>
      <c r="J14" s="112"/>
      <c r="K14" s="112"/>
      <c r="L14" s="112"/>
      <c r="M14" s="112"/>
      <c r="N14" s="112"/>
      <c r="O14" s="112"/>
      <c r="P14" s="112"/>
      <c r="Q14" s="112"/>
      <c r="R14" s="112"/>
      <c r="S14" s="111"/>
      <c r="T14" s="111"/>
      <c r="U14" s="112"/>
      <c r="V14" s="112"/>
      <c r="W14" s="112"/>
      <c r="X14" s="111"/>
      <c r="Y14" s="111"/>
      <c r="Z14" s="112"/>
      <c r="AA14" s="112"/>
      <c r="AB14" s="111"/>
      <c r="AC14" s="111"/>
      <c r="AD14" s="112"/>
      <c r="AE14" s="112"/>
      <c r="AF14" s="112"/>
      <c r="AG14" s="112"/>
      <c r="AH14" s="112"/>
      <c r="AI14" s="111"/>
      <c r="AJ14" s="111"/>
      <c r="AK14" s="111"/>
      <c r="AL14" s="111"/>
      <c r="AM14" s="111"/>
      <c r="AN14" s="111"/>
      <c r="AO14" s="111"/>
      <c r="AP14" s="112"/>
      <c r="AQ14" s="112"/>
      <c r="AR14" s="112"/>
      <c r="AS14" s="112"/>
      <c r="AT14" s="112"/>
      <c r="AU14" s="113"/>
    </row>
    <row r="15" spans="1:88" ht="25" customHeight="1" x14ac:dyDescent="0.25">
      <c r="A15" s="234"/>
      <c r="B15" s="395"/>
      <c r="C15" s="396"/>
      <c r="D15" s="405"/>
      <c r="E15" s="391"/>
      <c r="F15" s="148" t="s">
        <v>53</v>
      </c>
      <c r="G15" s="208" t="s">
        <v>62</v>
      </c>
      <c r="H15" s="114"/>
      <c r="I15" s="111"/>
      <c r="J15" s="112"/>
      <c r="K15" s="112"/>
      <c r="L15" s="112"/>
      <c r="M15" s="112"/>
      <c r="N15" s="112"/>
      <c r="O15" s="112"/>
      <c r="P15" s="112"/>
      <c r="Q15" s="112"/>
      <c r="R15" s="112"/>
      <c r="S15" s="111"/>
      <c r="T15" s="111"/>
      <c r="U15" s="112"/>
      <c r="V15" s="112"/>
      <c r="W15" s="112"/>
      <c r="X15" s="111"/>
      <c r="Y15" s="111"/>
      <c r="Z15" s="112"/>
      <c r="AA15" s="112"/>
      <c r="AB15" s="111"/>
      <c r="AC15" s="111"/>
      <c r="AD15" s="112"/>
      <c r="AE15" s="112"/>
      <c r="AF15" s="112"/>
      <c r="AG15" s="112"/>
      <c r="AH15" s="112"/>
      <c r="AI15" s="111"/>
      <c r="AJ15" s="111"/>
      <c r="AK15" s="111"/>
      <c r="AL15" s="111"/>
      <c r="AM15" s="111"/>
      <c r="AN15" s="111"/>
      <c r="AO15" s="111"/>
      <c r="AP15" s="112"/>
      <c r="AQ15" s="112"/>
      <c r="AR15" s="112"/>
      <c r="AS15" s="112"/>
      <c r="AT15" s="112"/>
      <c r="AU15" s="113"/>
    </row>
    <row r="16" spans="1:88" ht="25" customHeight="1" x14ac:dyDescent="0.25">
      <c r="A16" s="234"/>
      <c r="B16" s="395"/>
      <c r="C16" s="396"/>
      <c r="D16" s="405"/>
      <c r="E16" s="391"/>
      <c r="F16" s="148" t="s">
        <v>27</v>
      </c>
      <c r="G16" s="208" t="s">
        <v>62</v>
      </c>
      <c r="H16" s="114"/>
      <c r="I16" s="111"/>
      <c r="J16" s="112"/>
      <c r="K16" s="112"/>
      <c r="L16" s="112"/>
      <c r="M16" s="112"/>
      <c r="N16" s="112"/>
      <c r="O16" s="112"/>
      <c r="P16" s="112"/>
      <c r="Q16" s="112"/>
      <c r="R16" s="112"/>
      <c r="S16" s="111"/>
      <c r="T16" s="111"/>
      <c r="U16" s="112"/>
      <c r="V16" s="112"/>
      <c r="W16" s="112"/>
      <c r="X16" s="111"/>
      <c r="Y16" s="111"/>
      <c r="Z16" s="112"/>
      <c r="AA16" s="112"/>
      <c r="AB16" s="111"/>
      <c r="AC16" s="111"/>
      <c r="AD16" s="112"/>
      <c r="AE16" s="112"/>
      <c r="AF16" s="112"/>
      <c r="AG16" s="112"/>
      <c r="AH16" s="112"/>
      <c r="AI16" s="111"/>
      <c r="AJ16" s="111"/>
      <c r="AK16" s="111"/>
      <c r="AL16" s="111"/>
      <c r="AM16" s="111"/>
      <c r="AN16" s="111"/>
      <c r="AO16" s="111"/>
      <c r="AP16" s="112"/>
      <c r="AQ16" s="112"/>
      <c r="AR16" s="112"/>
      <c r="AS16" s="112"/>
      <c r="AT16" s="112"/>
      <c r="AU16" s="113"/>
    </row>
    <row r="17" spans="1:88" ht="25" customHeight="1" thickBot="1" x14ac:dyDescent="0.3">
      <c r="A17" s="234"/>
      <c r="B17" s="397"/>
      <c r="C17" s="398"/>
      <c r="D17" s="406"/>
      <c r="E17" s="392"/>
      <c r="F17" s="149" t="s">
        <v>28</v>
      </c>
      <c r="G17" s="209" t="s">
        <v>62</v>
      </c>
      <c r="H17" s="115"/>
      <c r="I17" s="116"/>
      <c r="J17" s="117"/>
      <c r="K17" s="117"/>
      <c r="L17" s="117"/>
      <c r="M17" s="117"/>
      <c r="N17" s="117"/>
      <c r="O17" s="117"/>
      <c r="P17" s="117"/>
      <c r="Q17" s="117"/>
      <c r="R17" s="117"/>
      <c r="S17" s="116"/>
      <c r="T17" s="116"/>
      <c r="U17" s="117"/>
      <c r="V17" s="117"/>
      <c r="W17" s="117"/>
      <c r="X17" s="116"/>
      <c r="Y17" s="116"/>
      <c r="Z17" s="117"/>
      <c r="AA17" s="117"/>
      <c r="AB17" s="116"/>
      <c r="AC17" s="116"/>
      <c r="AD17" s="117"/>
      <c r="AE17" s="117"/>
      <c r="AF17" s="117"/>
      <c r="AG17" s="117"/>
      <c r="AH17" s="117"/>
      <c r="AI17" s="116"/>
      <c r="AJ17" s="116"/>
      <c r="AK17" s="116"/>
      <c r="AL17" s="116"/>
      <c r="AM17" s="116"/>
      <c r="AN17" s="116"/>
      <c r="AO17" s="116"/>
      <c r="AP17" s="117"/>
      <c r="AQ17" s="117"/>
      <c r="AR17" s="117"/>
      <c r="AS17" s="117"/>
      <c r="AT17" s="117"/>
      <c r="AU17" s="118"/>
    </row>
    <row r="18" spans="1:88" ht="25" customHeight="1" x14ac:dyDescent="0.25">
      <c r="A18" s="234"/>
      <c r="B18" s="381" t="s">
        <v>63</v>
      </c>
      <c r="C18" s="382" t="s">
        <v>64</v>
      </c>
      <c r="D18" s="137">
        <v>1</v>
      </c>
      <c r="E18" s="126"/>
      <c r="F18" s="146" t="s">
        <v>121</v>
      </c>
      <c r="G18" s="141" t="s">
        <v>56</v>
      </c>
      <c r="H18" s="176"/>
      <c r="I18" s="177"/>
      <c r="J18" s="108"/>
      <c r="K18" s="108"/>
      <c r="L18" s="108"/>
      <c r="M18" s="108"/>
      <c r="N18" s="108"/>
      <c r="O18" s="108"/>
      <c r="P18" s="108"/>
      <c r="Q18" s="108"/>
      <c r="R18" s="108"/>
      <c r="S18" s="177"/>
      <c r="T18" s="177"/>
      <c r="U18" s="108"/>
      <c r="V18" s="108"/>
      <c r="W18" s="108"/>
      <c r="X18" s="177"/>
      <c r="Y18" s="177"/>
      <c r="Z18" s="108"/>
      <c r="AA18" s="108"/>
      <c r="AB18" s="177"/>
      <c r="AC18" s="177"/>
      <c r="AD18" s="108"/>
      <c r="AE18" s="108"/>
      <c r="AF18" s="108"/>
      <c r="AG18" s="108"/>
      <c r="AH18" s="108"/>
      <c r="AI18" s="177"/>
      <c r="AJ18" s="177"/>
      <c r="AK18" s="177"/>
      <c r="AL18" s="177"/>
      <c r="AM18" s="177"/>
      <c r="AN18" s="177"/>
      <c r="AO18" s="177"/>
      <c r="AP18" s="108"/>
      <c r="AQ18" s="108"/>
      <c r="AR18" s="108"/>
      <c r="AS18" s="108"/>
      <c r="AT18" s="108"/>
      <c r="AU18" s="109"/>
    </row>
    <row r="19" spans="1:88" ht="25" customHeight="1" x14ac:dyDescent="0.25">
      <c r="A19" s="234"/>
      <c r="B19" s="383"/>
      <c r="C19" s="384"/>
      <c r="D19" s="139">
        <v>2</v>
      </c>
      <c r="F19" s="147" t="s">
        <v>65</v>
      </c>
      <c r="G19" s="142" t="s">
        <v>56</v>
      </c>
      <c r="H19" s="114"/>
      <c r="I19" s="111"/>
      <c r="J19" s="112"/>
      <c r="K19" s="112"/>
      <c r="L19" s="112"/>
      <c r="M19" s="112"/>
      <c r="N19" s="112"/>
      <c r="O19" s="112"/>
      <c r="P19" s="112"/>
      <c r="Q19" s="112"/>
      <c r="R19" s="112"/>
      <c r="S19" s="111"/>
      <c r="T19" s="111"/>
      <c r="U19" s="112"/>
      <c r="V19" s="112"/>
      <c r="W19" s="112"/>
      <c r="X19" s="111"/>
      <c r="Y19" s="111"/>
      <c r="Z19" s="112"/>
      <c r="AA19" s="112"/>
      <c r="AB19" s="111"/>
      <c r="AC19" s="111"/>
      <c r="AD19" s="112"/>
      <c r="AE19" s="112"/>
      <c r="AF19" s="112"/>
      <c r="AG19" s="112"/>
      <c r="AH19" s="112"/>
      <c r="AI19" s="111"/>
      <c r="AJ19" s="111"/>
      <c r="AK19" s="111"/>
      <c r="AL19" s="111"/>
      <c r="AM19" s="111"/>
      <c r="AN19" s="111"/>
      <c r="AO19" s="111"/>
      <c r="AP19" s="112"/>
      <c r="AQ19" s="112"/>
      <c r="AR19" s="112"/>
      <c r="AS19" s="112"/>
      <c r="AT19" s="112"/>
      <c r="AU19" s="113"/>
    </row>
    <row r="20" spans="1:88" ht="25" customHeight="1" x14ac:dyDescent="0.25">
      <c r="A20" s="234"/>
      <c r="B20" s="383"/>
      <c r="C20" s="384"/>
      <c r="D20" s="139">
        <v>3</v>
      </c>
      <c r="F20" s="147" t="s">
        <v>66</v>
      </c>
      <c r="G20" s="142" t="s">
        <v>56</v>
      </c>
      <c r="H20" s="114"/>
      <c r="I20" s="111"/>
      <c r="J20" s="112"/>
      <c r="K20" s="112"/>
      <c r="L20" s="112"/>
      <c r="M20" s="112"/>
      <c r="N20" s="112"/>
      <c r="O20" s="112"/>
      <c r="P20" s="112"/>
      <c r="Q20" s="112"/>
      <c r="R20" s="112"/>
      <c r="S20" s="111"/>
      <c r="T20" s="111"/>
      <c r="U20" s="112"/>
      <c r="V20" s="112"/>
      <c r="W20" s="112"/>
      <c r="X20" s="111"/>
      <c r="Y20" s="111"/>
      <c r="Z20" s="112"/>
      <c r="AA20" s="112"/>
      <c r="AB20" s="111"/>
      <c r="AC20" s="111"/>
      <c r="AD20" s="112"/>
      <c r="AE20" s="112"/>
      <c r="AF20" s="112"/>
      <c r="AG20" s="112"/>
      <c r="AH20" s="112"/>
      <c r="AI20" s="111"/>
      <c r="AJ20" s="111"/>
      <c r="AK20" s="111"/>
      <c r="AL20" s="111"/>
      <c r="AM20" s="111"/>
      <c r="AN20" s="111"/>
      <c r="AO20" s="111"/>
      <c r="AP20" s="112"/>
      <c r="AQ20" s="112"/>
      <c r="AR20" s="112"/>
      <c r="AS20" s="112"/>
      <c r="AT20" s="112"/>
      <c r="AU20" s="113"/>
    </row>
    <row r="21" spans="1:88" ht="25" customHeight="1" x14ac:dyDescent="0.25">
      <c r="A21" s="234"/>
      <c r="B21" s="383"/>
      <c r="C21" s="384"/>
      <c r="D21" s="139">
        <v>4</v>
      </c>
      <c r="F21" s="147" t="s">
        <v>67</v>
      </c>
      <c r="G21" s="142" t="s">
        <v>56</v>
      </c>
      <c r="H21" s="114"/>
      <c r="I21" s="111"/>
      <c r="J21" s="112"/>
      <c r="K21" s="112"/>
      <c r="L21" s="112"/>
      <c r="M21" s="112"/>
      <c r="N21" s="112"/>
      <c r="O21" s="112"/>
      <c r="P21" s="112"/>
      <c r="Q21" s="112"/>
      <c r="R21" s="112"/>
      <c r="S21" s="111"/>
      <c r="T21" s="111"/>
      <c r="U21" s="112"/>
      <c r="V21" s="112"/>
      <c r="W21" s="112"/>
      <c r="X21" s="111"/>
      <c r="Y21" s="111"/>
      <c r="Z21" s="112"/>
      <c r="AA21" s="112"/>
      <c r="AB21" s="111"/>
      <c r="AC21" s="111"/>
      <c r="AD21" s="112"/>
      <c r="AE21" s="112"/>
      <c r="AF21" s="112"/>
      <c r="AG21" s="112"/>
      <c r="AH21" s="112"/>
      <c r="AI21" s="111"/>
      <c r="AJ21" s="111"/>
      <c r="AK21" s="111"/>
      <c r="AL21" s="111"/>
      <c r="AM21" s="111"/>
      <c r="AN21" s="111"/>
      <c r="AO21" s="111"/>
      <c r="AP21" s="112"/>
      <c r="AQ21" s="112"/>
      <c r="AR21" s="112"/>
      <c r="AS21" s="112"/>
      <c r="AT21" s="112"/>
      <c r="AU21" s="113"/>
    </row>
    <row r="22" spans="1:88" ht="25" customHeight="1" thickBot="1" x14ac:dyDescent="0.3">
      <c r="A22" s="234"/>
      <c r="B22" s="385"/>
      <c r="C22" s="386"/>
      <c r="D22" s="140">
        <v>5</v>
      </c>
      <c r="E22" s="90"/>
      <c r="F22" s="149" t="s">
        <v>68</v>
      </c>
      <c r="G22" s="145" t="s">
        <v>56</v>
      </c>
      <c r="H22" s="115"/>
      <c r="I22" s="116"/>
      <c r="J22" s="117"/>
      <c r="K22" s="117"/>
      <c r="L22" s="117"/>
      <c r="M22" s="117"/>
      <c r="N22" s="117"/>
      <c r="O22" s="117"/>
      <c r="P22" s="117"/>
      <c r="Q22" s="117"/>
      <c r="R22" s="117"/>
      <c r="S22" s="116"/>
      <c r="T22" s="116"/>
      <c r="U22" s="117"/>
      <c r="V22" s="117"/>
      <c r="W22" s="117"/>
      <c r="X22" s="116"/>
      <c r="Y22" s="116"/>
      <c r="Z22" s="117"/>
      <c r="AA22" s="117"/>
      <c r="AB22" s="116"/>
      <c r="AC22" s="116"/>
      <c r="AD22" s="117"/>
      <c r="AE22" s="117"/>
      <c r="AF22" s="117"/>
      <c r="AG22" s="117"/>
      <c r="AH22" s="117"/>
      <c r="AI22" s="116"/>
      <c r="AJ22" s="116"/>
      <c r="AK22" s="116"/>
      <c r="AL22" s="116"/>
      <c r="AM22" s="116"/>
      <c r="AN22" s="116"/>
      <c r="AO22" s="116"/>
      <c r="AP22" s="117"/>
      <c r="AQ22" s="117"/>
      <c r="AR22" s="117"/>
      <c r="AS22" s="117"/>
      <c r="AT22" s="117"/>
      <c r="AU22" s="118"/>
    </row>
    <row r="23" spans="1:88" ht="25" customHeight="1" x14ac:dyDescent="0.25">
      <c r="A23" s="234"/>
      <c r="B23" s="393" t="s">
        <v>88</v>
      </c>
      <c r="C23" s="394" t="s">
        <v>23</v>
      </c>
      <c r="D23" s="137">
        <v>1</v>
      </c>
      <c r="E23" s="126"/>
      <c r="F23" s="146" t="s">
        <v>69</v>
      </c>
      <c r="G23" s="141" t="s">
        <v>56</v>
      </c>
      <c r="H23" s="176"/>
      <c r="I23" s="177"/>
      <c r="J23" s="108"/>
      <c r="K23" s="108"/>
      <c r="L23" s="108"/>
      <c r="M23" s="108"/>
      <c r="N23" s="108"/>
      <c r="O23" s="108"/>
      <c r="P23" s="108"/>
      <c r="Q23" s="108"/>
      <c r="R23" s="108"/>
      <c r="S23" s="177"/>
      <c r="T23" s="177"/>
      <c r="U23" s="108"/>
      <c r="V23" s="108"/>
      <c r="W23" s="108"/>
      <c r="X23" s="177"/>
      <c r="Y23" s="177"/>
      <c r="Z23" s="108"/>
      <c r="AA23" s="108"/>
      <c r="AB23" s="177"/>
      <c r="AC23" s="177"/>
      <c r="AD23" s="108"/>
      <c r="AE23" s="108"/>
      <c r="AF23" s="108"/>
      <c r="AG23" s="108"/>
      <c r="AH23" s="108"/>
      <c r="AI23" s="177"/>
      <c r="AJ23" s="177"/>
      <c r="AK23" s="177"/>
      <c r="AL23" s="177"/>
      <c r="AM23" s="177"/>
      <c r="AN23" s="177"/>
      <c r="AO23" s="177"/>
      <c r="AP23" s="108"/>
      <c r="AQ23" s="108"/>
      <c r="AR23" s="108"/>
      <c r="AS23" s="108"/>
      <c r="AT23" s="108"/>
      <c r="AU23" s="109"/>
    </row>
    <row r="24" spans="1:88" ht="25" customHeight="1" x14ac:dyDescent="0.25">
      <c r="A24" s="234"/>
      <c r="B24" s="395"/>
      <c r="C24" s="396"/>
      <c r="D24" s="138">
        <v>2</v>
      </c>
      <c r="E24" s="89"/>
      <c r="F24" s="148" t="s">
        <v>70</v>
      </c>
      <c r="G24" s="142" t="s">
        <v>56</v>
      </c>
      <c r="H24" s="114"/>
      <c r="I24" s="111"/>
      <c r="J24" s="112"/>
      <c r="K24" s="112"/>
      <c r="L24" s="112"/>
      <c r="M24" s="112"/>
      <c r="N24" s="112"/>
      <c r="O24" s="112"/>
      <c r="P24" s="112"/>
      <c r="Q24" s="112"/>
      <c r="R24" s="112"/>
      <c r="S24" s="111"/>
      <c r="T24" s="111"/>
      <c r="U24" s="112"/>
      <c r="V24" s="112"/>
      <c r="W24" s="112"/>
      <c r="X24" s="111"/>
      <c r="Y24" s="111"/>
      <c r="Z24" s="112"/>
      <c r="AA24" s="112"/>
      <c r="AB24" s="111"/>
      <c r="AC24" s="111"/>
      <c r="AD24" s="112"/>
      <c r="AE24" s="112"/>
      <c r="AF24" s="112"/>
      <c r="AG24" s="112"/>
      <c r="AH24" s="112"/>
      <c r="AI24" s="111"/>
      <c r="AJ24" s="111"/>
      <c r="AK24" s="111"/>
      <c r="AL24" s="111"/>
      <c r="AM24" s="111"/>
      <c r="AN24" s="111"/>
      <c r="AO24" s="111"/>
      <c r="AP24" s="112"/>
      <c r="AQ24" s="112"/>
      <c r="AR24" s="112"/>
      <c r="AS24" s="112"/>
      <c r="AT24" s="112"/>
      <c r="AU24" s="113"/>
    </row>
    <row r="25" spans="1:88" ht="25" customHeight="1" x14ac:dyDescent="0.25">
      <c r="A25" s="234"/>
      <c r="B25" s="395"/>
      <c r="C25" s="396"/>
      <c r="D25" s="139">
        <v>3</v>
      </c>
      <c r="F25" s="147" t="s">
        <v>71</v>
      </c>
      <c r="G25" s="142" t="s">
        <v>56</v>
      </c>
      <c r="H25" s="114"/>
      <c r="I25" s="111"/>
      <c r="J25" s="112"/>
      <c r="K25" s="112"/>
      <c r="L25" s="112"/>
      <c r="M25" s="112"/>
      <c r="N25" s="112"/>
      <c r="O25" s="112"/>
      <c r="P25" s="112"/>
      <c r="Q25" s="112"/>
      <c r="R25" s="112"/>
      <c r="S25" s="111"/>
      <c r="T25" s="111"/>
      <c r="U25" s="112"/>
      <c r="V25" s="112"/>
      <c r="W25" s="112"/>
      <c r="X25" s="111"/>
      <c r="Y25" s="111"/>
      <c r="Z25" s="112"/>
      <c r="AA25" s="112"/>
      <c r="AB25" s="111"/>
      <c r="AC25" s="111"/>
      <c r="AD25" s="112"/>
      <c r="AE25" s="112"/>
      <c r="AF25" s="112"/>
      <c r="AG25" s="112"/>
      <c r="AH25" s="112"/>
      <c r="AI25" s="111"/>
      <c r="AJ25" s="111"/>
      <c r="AK25" s="111"/>
      <c r="AL25" s="111"/>
      <c r="AM25" s="111"/>
      <c r="AN25" s="111"/>
      <c r="AO25" s="111"/>
      <c r="AP25" s="112"/>
      <c r="AQ25" s="112"/>
      <c r="AR25" s="112"/>
      <c r="AS25" s="112"/>
      <c r="AT25" s="112"/>
      <c r="AU25" s="113"/>
    </row>
    <row r="26" spans="1:88" ht="25" customHeight="1" thickBot="1" x14ac:dyDescent="0.3">
      <c r="A26" s="234"/>
      <c r="B26" s="397"/>
      <c r="C26" s="398"/>
      <c r="D26" s="140">
        <v>4</v>
      </c>
      <c r="E26" s="90"/>
      <c r="F26" s="149" t="s">
        <v>72</v>
      </c>
      <c r="G26" s="145" t="s">
        <v>56</v>
      </c>
      <c r="H26" s="115"/>
      <c r="I26" s="116"/>
      <c r="J26" s="117"/>
      <c r="K26" s="117"/>
      <c r="L26" s="117"/>
      <c r="M26" s="117"/>
      <c r="N26" s="117"/>
      <c r="O26" s="117"/>
      <c r="P26" s="117"/>
      <c r="Q26" s="117"/>
      <c r="R26" s="117"/>
      <c r="S26" s="116"/>
      <c r="T26" s="116"/>
      <c r="U26" s="117"/>
      <c r="V26" s="117"/>
      <c r="W26" s="117"/>
      <c r="X26" s="116"/>
      <c r="Y26" s="116"/>
      <c r="Z26" s="117"/>
      <c r="AA26" s="117"/>
      <c r="AB26" s="116"/>
      <c r="AC26" s="116"/>
      <c r="AD26" s="117"/>
      <c r="AE26" s="117"/>
      <c r="AF26" s="117"/>
      <c r="AG26" s="117"/>
      <c r="AH26" s="117"/>
      <c r="AI26" s="116"/>
      <c r="AJ26" s="116"/>
      <c r="AK26" s="116"/>
      <c r="AL26" s="116"/>
      <c r="AM26" s="116"/>
      <c r="AN26" s="116"/>
      <c r="AO26" s="116"/>
      <c r="AP26" s="117"/>
      <c r="AQ26" s="117"/>
      <c r="AR26" s="117"/>
      <c r="AS26" s="117"/>
      <c r="AT26" s="117"/>
      <c r="AU26" s="118"/>
    </row>
    <row r="27" spans="1:88" ht="12.75" customHeight="1" x14ac:dyDescent="0.25">
      <c r="A27" s="234"/>
      <c r="B27" s="178"/>
      <c r="C27" s="179"/>
      <c r="D27" s="180"/>
      <c r="E27" s="181"/>
      <c r="F27" s="182"/>
      <c r="G27" s="183"/>
      <c r="H27" s="184">
        <f>'tussendoelen 1e keer'!H5</f>
        <v>1</v>
      </c>
      <c r="I27" s="185">
        <f>'tussendoelen 1e keer'!I5</f>
        <v>2</v>
      </c>
      <c r="J27" s="186">
        <f>'tussendoelen 1e keer'!J5</f>
        <v>3</v>
      </c>
      <c r="K27" s="186">
        <f>'tussendoelen 1e keer'!K5</f>
        <v>4</v>
      </c>
      <c r="L27" s="186">
        <f>'tussendoelen 1e keer'!L5</f>
        <v>5</v>
      </c>
      <c r="M27" s="186">
        <f>'tussendoelen 1e keer'!M5</f>
        <v>6</v>
      </c>
      <c r="N27" s="186">
        <f>'tussendoelen 1e keer'!N5</f>
        <v>7</v>
      </c>
      <c r="O27" s="186">
        <f>'tussendoelen 1e keer'!O5</f>
        <v>8</v>
      </c>
      <c r="P27" s="186">
        <f>'tussendoelen 1e keer'!P5</f>
        <v>9</v>
      </c>
      <c r="Q27" s="186">
        <f>'tussendoelen 1e keer'!Q5</f>
        <v>10</v>
      </c>
      <c r="R27" s="186">
        <f>'tussendoelen 1e keer'!R5</f>
        <v>11</v>
      </c>
      <c r="S27" s="185">
        <f>'tussendoelen 1e keer'!S5</f>
        <v>12</v>
      </c>
      <c r="T27" s="185">
        <f>'tussendoelen 1e keer'!T5</f>
        <v>13</v>
      </c>
      <c r="U27" s="186">
        <f>'tussendoelen 1e keer'!U5</f>
        <v>14</v>
      </c>
      <c r="V27" s="186">
        <f>'tussendoelen 1e keer'!V5</f>
        <v>15</v>
      </c>
      <c r="W27" s="186">
        <f>'tussendoelen 1e keer'!W5</f>
        <v>16</v>
      </c>
      <c r="X27" s="185">
        <f>'tussendoelen 1e keer'!X5</f>
        <v>17</v>
      </c>
      <c r="Y27" s="185">
        <f>'tussendoelen 1e keer'!Y5</f>
        <v>18</v>
      </c>
      <c r="Z27" s="186">
        <f>'tussendoelen 1e keer'!Z5</f>
        <v>19</v>
      </c>
      <c r="AA27" s="186">
        <f>'tussendoelen 1e keer'!AA5</f>
        <v>20</v>
      </c>
      <c r="AB27" s="185">
        <f>'tussendoelen 1e keer'!AB5</f>
        <v>21</v>
      </c>
      <c r="AC27" s="185">
        <f>'tussendoelen 1e keer'!AC5</f>
        <v>22</v>
      </c>
      <c r="AD27" s="186">
        <f>'tussendoelen 1e keer'!AD5</f>
        <v>23</v>
      </c>
      <c r="AE27" s="186">
        <f>'tussendoelen 1e keer'!AE5</f>
        <v>24</v>
      </c>
      <c r="AF27" s="186">
        <f>'tussendoelen 1e keer'!AF5</f>
        <v>25</v>
      </c>
      <c r="AG27" s="186">
        <f>'tussendoelen 1e keer'!AG5</f>
        <v>26</v>
      </c>
      <c r="AH27" s="186">
        <f>'tussendoelen 1e keer'!AH5</f>
        <v>27</v>
      </c>
      <c r="AI27" s="185">
        <f>'tussendoelen 1e keer'!AI5</f>
        <v>28</v>
      </c>
      <c r="AJ27" s="185">
        <f>'tussendoelen 1e keer'!AJ5</f>
        <v>29</v>
      </c>
      <c r="AK27" s="185">
        <f>'tussendoelen 1e keer'!AK5</f>
        <v>30</v>
      </c>
      <c r="AL27" s="185">
        <f>'tussendoelen 1e keer'!AL5</f>
        <v>31</v>
      </c>
      <c r="AM27" s="185">
        <f>'tussendoelen 1e keer'!AM5</f>
        <v>32</v>
      </c>
      <c r="AN27" s="185">
        <f>'tussendoelen 1e keer'!AN5</f>
        <v>33</v>
      </c>
      <c r="AO27" s="185">
        <f>'tussendoelen 1e keer'!AO5</f>
        <v>34</v>
      </c>
      <c r="AP27" s="186">
        <f>'tussendoelen 1e keer'!AP5</f>
        <v>35</v>
      </c>
      <c r="AQ27" s="186">
        <f>'tussendoelen 1e keer'!AQ5</f>
        <v>36</v>
      </c>
      <c r="AR27" s="186">
        <f>'tussendoelen 1e keer'!AR5</f>
        <v>37</v>
      </c>
      <c r="AS27" s="186">
        <f>'tussendoelen 1e keer'!AS5</f>
        <v>38</v>
      </c>
      <c r="AT27" s="186">
        <f>'tussendoelen 1e keer'!AT5</f>
        <v>39</v>
      </c>
      <c r="AU27" s="197">
        <f>'tussendoelen 1e keer'!AU5</f>
        <v>40</v>
      </c>
    </row>
    <row r="28" spans="1:88" s="175" customFormat="1" ht="105" customHeight="1" thickBot="1" x14ac:dyDescent="0.3">
      <c r="A28" s="239"/>
      <c r="B28" s="187"/>
      <c r="C28" s="188"/>
      <c r="D28" s="189"/>
      <c r="E28" s="190"/>
      <c r="F28" s="191"/>
      <c r="G28" s="192"/>
      <c r="H28" s="193" t="str">
        <f>'tussendoelen 1e keer'!H6</f>
        <v>jan</v>
      </c>
      <c r="I28" s="194">
        <f>'tussendoelen 1e keer'!I6</f>
        <v>0</v>
      </c>
      <c r="J28" s="195">
        <f>'tussendoelen 1e keer'!J6</f>
        <v>0</v>
      </c>
      <c r="K28" s="195">
        <f>'tussendoelen 1e keer'!K6</f>
        <v>0</v>
      </c>
      <c r="L28" s="195">
        <f>'tussendoelen 1e keer'!L6</f>
        <v>0</v>
      </c>
      <c r="M28" s="195">
        <f>'tussendoelen 1e keer'!M6</f>
        <v>0</v>
      </c>
      <c r="N28" s="195">
        <f>'tussendoelen 1e keer'!N6</f>
        <v>0</v>
      </c>
      <c r="O28" s="195">
        <f>'tussendoelen 1e keer'!O6</f>
        <v>0</v>
      </c>
      <c r="P28" s="195">
        <f>'tussendoelen 1e keer'!P6</f>
        <v>0</v>
      </c>
      <c r="Q28" s="195">
        <f>'tussendoelen 1e keer'!Q6</f>
        <v>0</v>
      </c>
      <c r="R28" s="195">
        <f>'tussendoelen 1e keer'!R6</f>
        <v>0</v>
      </c>
      <c r="S28" s="194">
        <f>'tussendoelen 1e keer'!S6</f>
        <v>0</v>
      </c>
      <c r="T28" s="194">
        <f>'tussendoelen 1e keer'!T6</f>
        <v>0</v>
      </c>
      <c r="U28" s="195">
        <f>'tussendoelen 1e keer'!U6</f>
        <v>0</v>
      </c>
      <c r="V28" s="195">
        <f>'tussendoelen 1e keer'!V6</f>
        <v>0</v>
      </c>
      <c r="W28" s="195">
        <f>'tussendoelen 1e keer'!W6</f>
        <v>0</v>
      </c>
      <c r="X28" s="194">
        <f>'tussendoelen 1e keer'!X6</f>
        <v>0</v>
      </c>
      <c r="Y28" s="194">
        <f>'tussendoelen 1e keer'!Y6</f>
        <v>0</v>
      </c>
      <c r="Z28" s="195">
        <f>'tussendoelen 1e keer'!Z6</f>
        <v>0</v>
      </c>
      <c r="AA28" s="195">
        <f>'tussendoelen 1e keer'!AA6</f>
        <v>0</v>
      </c>
      <c r="AB28" s="194">
        <f>'tussendoelen 1e keer'!AB6</f>
        <v>0</v>
      </c>
      <c r="AC28" s="194">
        <f>'tussendoelen 1e keer'!AC6</f>
        <v>0</v>
      </c>
      <c r="AD28" s="195">
        <f>'tussendoelen 1e keer'!AD6</f>
        <v>0</v>
      </c>
      <c r="AE28" s="195">
        <f>'tussendoelen 1e keer'!AE6</f>
        <v>0</v>
      </c>
      <c r="AF28" s="195">
        <f>'tussendoelen 1e keer'!AF6</f>
        <v>0</v>
      </c>
      <c r="AG28" s="195">
        <f>'tussendoelen 1e keer'!AG6</f>
        <v>0</v>
      </c>
      <c r="AH28" s="195">
        <f>'tussendoelen 1e keer'!AH6</f>
        <v>0</v>
      </c>
      <c r="AI28" s="194">
        <f>'tussendoelen 1e keer'!AI6</f>
        <v>0</v>
      </c>
      <c r="AJ28" s="194">
        <f>'tussendoelen 1e keer'!AJ6</f>
        <v>0</v>
      </c>
      <c r="AK28" s="194">
        <f>'tussendoelen 1e keer'!AK6</f>
        <v>0</v>
      </c>
      <c r="AL28" s="194">
        <f>'tussendoelen 1e keer'!AL6</f>
        <v>0</v>
      </c>
      <c r="AM28" s="194">
        <f>'tussendoelen 1e keer'!AM6</f>
        <v>0</v>
      </c>
      <c r="AN28" s="194">
        <f>'tussendoelen 1e keer'!AN6</f>
        <v>0</v>
      </c>
      <c r="AO28" s="194">
        <f>'tussendoelen 1e keer'!AO6</f>
        <v>0</v>
      </c>
      <c r="AP28" s="195">
        <f>'tussendoelen 1e keer'!AP6</f>
        <v>0</v>
      </c>
      <c r="AQ28" s="195">
        <f>'tussendoelen 1e keer'!AQ6</f>
        <v>0</v>
      </c>
      <c r="AR28" s="195">
        <f>'tussendoelen 1e keer'!AR6</f>
        <v>0</v>
      </c>
      <c r="AS28" s="195">
        <f>'tussendoelen 1e keer'!AS6</f>
        <v>0</v>
      </c>
      <c r="AT28" s="195">
        <f>'tussendoelen 1e keer'!AT6</f>
        <v>0</v>
      </c>
      <c r="AU28" s="196" t="str">
        <f>'tussendoelen 1e keer'!AU6</f>
        <v>tante jo</v>
      </c>
      <c r="AV28" s="239"/>
      <c r="AW28" s="239"/>
      <c r="AX28" s="239"/>
      <c r="AY28" s="239"/>
      <c r="AZ28" s="239"/>
      <c r="BA28" s="239"/>
      <c r="BB28" s="239"/>
      <c r="BC28" s="239"/>
      <c r="BD28" s="239"/>
      <c r="BE28" s="239"/>
      <c r="BF28" s="239"/>
      <c r="BG28" s="239"/>
      <c r="BH28" s="239"/>
      <c r="BI28" s="239"/>
      <c r="BJ28" s="239"/>
      <c r="BK28" s="239"/>
      <c r="BL28" s="239"/>
      <c r="BM28" s="239"/>
      <c r="BN28" s="239"/>
      <c r="BO28" s="239"/>
      <c r="BP28" s="239"/>
      <c r="BQ28" s="239"/>
      <c r="BR28" s="239"/>
      <c r="BS28" s="239"/>
      <c r="BT28" s="239"/>
      <c r="BU28" s="239"/>
      <c r="BV28" s="239"/>
      <c r="BW28" s="239"/>
      <c r="BX28" s="239"/>
      <c r="BY28" s="239"/>
      <c r="BZ28" s="239"/>
      <c r="CA28" s="239"/>
      <c r="CB28" s="239"/>
      <c r="CC28" s="239"/>
      <c r="CD28" s="239"/>
      <c r="CE28" s="239"/>
      <c r="CF28" s="239"/>
      <c r="CG28" s="239"/>
      <c r="CH28" s="239"/>
      <c r="CI28" s="239"/>
      <c r="CJ28" s="239"/>
    </row>
    <row r="29" spans="1:88" ht="25" customHeight="1" x14ac:dyDescent="0.25">
      <c r="A29" s="234"/>
      <c r="B29" s="381" t="s">
        <v>89</v>
      </c>
      <c r="C29" s="382"/>
      <c r="D29" s="126">
        <v>1</v>
      </c>
      <c r="E29" s="126"/>
      <c r="F29" s="146" t="s">
        <v>73</v>
      </c>
      <c r="G29" s="141" t="s">
        <v>56</v>
      </c>
      <c r="H29" s="176"/>
      <c r="I29" s="177"/>
      <c r="J29" s="108"/>
      <c r="K29" s="108"/>
      <c r="L29" s="108"/>
      <c r="M29" s="108"/>
      <c r="N29" s="108"/>
      <c r="O29" s="108"/>
      <c r="P29" s="108"/>
      <c r="Q29" s="108"/>
      <c r="R29" s="108"/>
      <c r="S29" s="177"/>
      <c r="T29" s="177"/>
      <c r="U29" s="108"/>
      <c r="V29" s="108"/>
      <c r="W29" s="108"/>
      <c r="X29" s="177"/>
      <c r="Y29" s="177"/>
      <c r="Z29" s="108"/>
      <c r="AA29" s="108"/>
      <c r="AB29" s="177"/>
      <c r="AC29" s="177"/>
      <c r="AD29" s="108"/>
      <c r="AE29" s="108"/>
      <c r="AF29" s="108"/>
      <c r="AG29" s="108"/>
      <c r="AH29" s="108"/>
      <c r="AI29" s="177"/>
      <c r="AJ29" s="177"/>
      <c r="AK29" s="177"/>
      <c r="AL29" s="177"/>
      <c r="AM29" s="177"/>
      <c r="AN29" s="177"/>
      <c r="AO29" s="177"/>
      <c r="AP29" s="108"/>
      <c r="AQ29" s="108"/>
      <c r="AR29" s="108"/>
      <c r="AS29" s="108"/>
      <c r="AT29" s="108"/>
      <c r="AU29" s="109"/>
    </row>
    <row r="30" spans="1:88" ht="25" customHeight="1" x14ac:dyDescent="0.25">
      <c r="A30" s="234"/>
      <c r="B30" s="383"/>
      <c r="C30" s="384"/>
      <c r="D30" s="127">
        <v>2</v>
      </c>
      <c r="F30" s="147" t="s">
        <v>74</v>
      </c>
      <c r="G30" s="142" t="s">
        <v>56</v>
      </c>
      <c r="H30" s="114"/>
      <c r="I30" s="111"/>
      <c r="J30" s="112"/>
      <c r="K30" s="112"/>
      <c r="L30" s="112"/>
      <c r="M30" s="112"/>
      <c r="N30" s="112"/>
      <c r="O30" s="112"/>
      <c r="P30" s="112"/>
      <c r="Q30" s="112"/>
      <c r="R30" s="112"/>
      <c r="S30" s="111"/>
      <c r="T30" s="111"/>
      <c r="U30" s="112"/>
      <c r="V30" s="112"/>
      <c r="W30" s="112"/>
      <c r="X30" s="111"/>
      <c r="Y30" s="111"/>
      <c r="Z30" s="112"/>
      <c r="AA30" s="112"/>
      <c r="AB30" s="111"/>
      <c r="AC30" s="111"/>
      <c r="AD30" s="112"/>
      <c r="AE30" s="112"/>
      <c r="AF30" s="112"/>
      <c r="AG30" s="112"/>
      <c r="AH30" s="112"/>
      <c r="AI30" s="111"/>
      <c r="AJ30" s="111"/>
      <c r="AK30" s="111"/>
      <c r="AL30" s="111"/>
      <c r="AM30" s="111"/>
      <c r="AN30" s="111"/>
      <c r="AO30" s="111"/>
      <c r="AP30" s="112"/>
      <c r="AQ30" s="112"/>
      <c r="AR30" s="112"/>
      <c r="AS30" s="112"/>
      <c r="AT30" s="112"/>
      <c r="AU30" s="113"/>
    </row>
    <row r="31" spans="1:88" ht="25" customHeight="1" x14ac:dyDescent="0.25">
      <c r="A31" s="234"/>
      <c r="B31" s="383"/>
      <c r="C31" s="384"/>
      <c r="D31" s="127">
        <v>3</v>
      </c>
      <c r="F31" s="147" t="s">
        <v>75</v>
      </c>
      <c r="G31" s="142" t="s">
        <v>56</v>
      </c>
      <c r="H31" s="114"/>
      <c r="I31" s="111"/>
      <c r="J31" s="112"/>
      <c r="K31" s="112"/>
      <c r="L31" s="112"/>
      <c r="M31" s="112"/>
      <c r="N31" s="112"/>
      <c r="O31" s="112"/>
      <c r="P31" s="112"/>
      <c r="Q31" s="112"/>
      <c r="R31" s="112"/>
      <c r="S31" s="111"/>
      <c r="T31" s="111"/>
      <c r="U31" s="112"/>
      <c r="V31" s="112"/>
      <c r="W31" s="112"/>
      <c r="X31" s="111"/>
      <c r="Y31" s="111"/>
      <c r="Z31" s="112"/>
      <c r="AA31" s="112"/>
      <c r="AB31" s="111"/>
      <c r="AC31" s="111"/>
      <c r="AD31" s="112"/>
      <c r="AE31" s="112"/>
      <c r="AF31" s="112"/>
      <c r="AG31" s="112"/>
      <c r="AH31" s="112"/>
      <c r="AI31" s="111"/>
      <c r="AJ31" s="111"/>
      <c r="AK31" s="111"/>
      <c r="AL31" s="111"/>
      <c r="AM31" s="111"/>
      <c r="AN31" s="111"/>
      <c r="AO31" s="111"/>
      <c r="AP31" s="112"/>
      <c r="AQ31" s="112"/>
      <c r="AR31" s="112"/>
      <c r="AS31" s="112"/>
      <c r="AT31" s="112"/>
      <c r="AU31" s="113"/>
    </row>
    <row r="32" spans="1:88" ht="25" customHeight="1" x14ac:dyDescent="0.25">
      <c r="A32" s="234"/>
      <c r="B32" s="383"/>
      <c r="C32" s="384"/>
      <c r="D32" s="387">
        <v>4</v>
      </c>
      <c r="E32" s="390" t="s">
        <v>76</v>
      </c>
      <c r="F32" s="148" t="s">
        <v>29</v>
      </c>
      <c r="G32" s="143" t="s">
        <v>62</v>
      </c>
      <c r="H32" s="114"/>
      <c r="I32" s="111"/>
      <c r="J32" s="112"/>
      <c r="K32" s="112"/>
      <c r="L32" s="112"/>
      <c r="M32" s="112"/>
      <c r="N32" s="112"/>
      <c r="O32" s="112"/>
      <c r="P32" s="112"/>
      <c r="Q32" s="112"/>
      <c r="R32" s="112"/>
      <c r="S32" s="111"/>
      <c r="T32" s="111"/>
      <c r="U32" s="112"/>
      <c r="V32" s="112"/>
      <c r="W32" s="112"/>
      <c r="X32" s="111"/>
      <c r="Y32" s="111"/>
      <c r="Z32" s="112"/>
      <c r="AA32" s="112"/>
      <c r="AB32" s="111"/>
      <c r="AC32" s="111"/>
      <c r="AD32" s="112"/>
      <c r="AE32" s="112"/>
      <c r="AF32" s="112"/>
      <c r="AG32" s="112"/>
      <c r="AH32" s="112"/>
      <c r="AI32" s="111"/>
      <c r="AJ32" s="111"/>
      <c r="AK32" s="111"/>
      <c r="AL32" s="111"/>
      <c r="AM32" s="111"/>
      <c r="AN32" s="111"/>
      <c r="AO32" s="111"/>
      <c r="AP32" s="112"/>
      <c r="AQ32" s="112"/>
      <c r="AR32" s="112"/>
      <c r="AS32" s="112"/>
      <c r="AT32" s="112"/>
      <c r="AU32" s="113"/>
    </row>
    <row r="33" spans="1:47" ht="25" customHeight="1" x14ac:dyDescent="0.25">
      <c r="A33" s="234"/>
      <c r="B33" s="383"/>
      <c r="C33" s="384"/>
      <c r="D33" s="388"/>
      <c r="E33" s="391"/>
      <c r="F33" s="148" t="s">
        <v>30</v>
      </c>
      <c r="G33" s="143" t="s">
        <v>62</v>
      </c>
      <c r="H33" s="114"/>
      <c r="I33" s="111"/>
      <c r="J33" s="112"/>
      <c r="K33" s="112"/>
      <c r="L33" s="112"/>
      <c r="M33" s="112"/>
      <c r="N33" s="112"/>
      <c r="O33" s="112"/>
      <c r="P33" s="112"/>
      <c r="Q33" s="112"/>
      <c r="R33" s="112"/>
      <c r="S33" s="111"/>
      <c r="T33" s="111"/>
      <c r="U33" s="112"/>
      <c r="V33" s="112"/>
      <c r="W33" s="112"/>
      <c r="X33" s="111"/>
      <c r="Y33" s="111"/>
      <c r="Z33" s="112"/>
      <c r="AA33" s="112"/>
      <c r="AB33" s="111"/>
      <c r="AC33" s="111"/>
      <c r="AD33" s="112"/>
      <c r="AE33" s="112"/>
      <c r="AF33" s="112"/>
      <c r="AG33" s="112"/>
      <c r="AH33" s="112"/>
      <c r="AI33" s="111"/>
      <c r="AJ33" s="111"/>
      <c r="AK33" s="111"/>
      <c r="AL33" s="111"/>
      <c r="AM33" s="111"/>
      <c r="AN33" s="111"/>
      <c r="AO33" s="111"/>
      <c r="AP33" s="112"/>
      <c r="AQ33" s="112"/>
      <c r="AR33" s="112"/>
      <c r="AS33" s="112"/>
      <c r="AT33" s="112"/>
      <c r="AU33" s="113"/>
    </row>
    <row r="34" spans="1:47" ht="25" customHeight="1" x14ac:dyDescent="0.25">
      <c r="A34" s="234"/>
      <c r="B34" s="383"/>
      <c r="C34" s="384"/>
      <c r="D34" s="388"/>
      <c r="E34" s="391"/>
      <c r="F34" s="148" t="s">
        <v>31</v>
      </c>
      <c r="G34" s="143" t="s">
        <v>62</v>
      </c>
      <c r="H34" s="114"/>
      <c r="I34" s="111"/>
      <c r="J34" s="112"/>
      <c r="K34" s="112"/>
      <c r="L34" s="112"/>
      <c r="M34" s="112"/>
      <c r="N34" s="112"/>
      <c r="O34" s="112"/>
      <c r="P34" s="112"/>
      <c r="Q34" s="112"/>
      <c r="R34" s="112"/>
      <c r="S34" s="111"/>
      <c r="T34" s="111"/>
      <c r="U34" s="112"/>
      <c r="V34" s="112"/>
      <c r="W34" s="112"/>
      <c r="X34" s="111"/>
      <c r="Y34" s="111"/>
      <c r="Z34" s="112"/>
      <c r="AA34" s="112"/>
      <c r="AB34" s="111"/>
      <c r="AC34" s="111"/>
      <c r="AD34" s="112"/>
      <c r="AE34" s="112"/>
      <c r="AF34" s="112"/>
      <c r="AG34" s="112"/>
      <c r="AH34" s="112"/>
      <c r="AI34" s="111"/>
      <c r="AJ34" s="111"/>
      <c r="AK34" s="111"/>
      <c r="AL34" s="111"/>
      <c r="AM34" s="111"/>
      <c r="AN34" s="111"/>
      <c r="AO34" s="111"/>
      <c r="AP34" s="112"/>
      <c r="AQ34" s="112"/>
      <c r="AR34" s="112"/>
      <c r="AS34" s="112"/>
      <c r="AT34" s="112"/>
      <c r="AU34" s="113"/>
    </row>
    <row r="35" spans="1:47" ht="25" customHeight="1" x14ac:dyDescent="0.25">
      <c r="A35" s="234"/>
      <c r="B35" s="383"/>
      <c r="C35" s="384"/>
      <c r="D35" s="388"/>
      <c r="E35" s="391"/>
      <c r="F35" s="148" t="s">
        <v>32</v>
      </c>
      <c r="G35" s="143" t="s">
        <v>62</v>
      </c>
      <c r="H35" s="114"/>
      <c r="I35" s="111"/>
      <c r="J35" s="112"/>
      <c r="K35" s="112"/>
      <c r="L35" s="112"/>
      <c r="M35" s="112"/>
      <c r="N35" s="112"/>
      <c r="O35" s="112"/>
      <c r="P35" s="112"/>
      <c r="Q35" s="112"/>
      <c r="R35" s="112"/>
      <c r="S35" s="111"/>
      <c r="T35" s="111"/>
      <c r="U35" s="112"/>
      <c r="V35" s="112"/>
      <c r="W35" s="112"/>
      <c r="X35" s="111"/>
      <c r="Y35" s="111"/>
      <c r="Z35" s="112"/>
      <c r="AA35" s="112"/>
      <c r="AB35" s="111"/>
      <c r="AC35" s="111"/>
      <c r="AD35" s="112"/>
      <c r="AE35" s="112"/>
      <c r="AF35" s="112"/>
      <c r="AG35" s="112"/>
      <c r="AH35" s="112"/>
      <c r="AI35" s="111"/>
      <c r="AJ35" s="111"/>
      <c r="AK35" s="111"/>
      <c r="AL35" s="111"/>
      <c r="AM35" s="111"/>
      <c r="AN35" s="111"/>
      <c r="AO35" s="111"/>
      <c r="AP35" s="112"/>
      <c r="AQ35" s="112"/>
      <c r="AR35" s="112"/>
      <c r="AS35" s="112"/>
      <c r="AT35" s="112"/>
      <c r="AU35" s="113"/>
    </row>
    <row r="36" spans="1:47" ht="25" customHeight="1" thickBot="1" x14ac:dyDescent="0.3">
      <c r="A36" s="234"/>
      <c r="B36" s="385"/>
      <c r="C36" s="386"/>
      <c r="D36" s="389"/>
      <c r="E36" s="392"/>
      <c r="F36" s="149" t="s">
        <v>33</v>
      </c>
      <c r="G36" s="144" t="s">
        <v>62</v>
      </c>
      <c r="H36" s="115"/>
      <c r="I36" s="116"/>
      <c r="J36" s="117"/>
      <c r="K36" s="117"/>
      <c r="L36" s="117"/>
      <c r="M36" s="117"/>
      <c r="N36" s="117"/>
      <c r="O36" s="117"/>
      <c r="P36" s="117"/>
      <c r="Q36" s="117"/>
      <c r="R36" s="117"/>
      <c r="S36" s="116"/>
      <c r="T36" s="116"/>
      <c r="U36" s="117"/>
      <c r="V36" s="117"/>
      <c r="W36" s="117"/>
      <c r="X36" s="116"/>
      <c r="Y36" s="116"/>
      <c r="Z36" s="117"/>
      <c r="AA36" s="117"/>
      <c r="AB36" s="116"/>
      <c r="AC36" s="116"/>
      <c r="AD36" s="117"/>
      <c r="AE36" s="117"/>
      <c r="AF36" s="117"/>
      <c r="AG36" s="117"/>
      <c r="AH36" s="117"/>
      <c r="AI36" s="116"/>
      <c r="AJ36" s="116"/>
      <c r="AK36" s="116"/>
      <c r="AL36" s="116"/>
      <c r="AM36" s="116"/>
      <c r="AN36" s="116"/>
      <c r="AO36" s="116"/>
      <c r="AP36" s="117"/>
      <c r="AQ36" s="117"/>
      <c r="AR36" s="117"/>
      <c r="AS36" s="117"/>
      <c r="AT36" s="117"/>
      <c r="AU36" s="118"/>
    </row>
    <row r="37" spans="1:47" ht="25" customHeight="1" x14ac:dyDescent="0.25">
      <c r="A37" s="234"/>
      <c r="B37" s="393" t="s">
        <v>90</v>
      </c>
      <c r="C37" s="394"/>
      <c r="D37" s="128">
        <v>1</v>
      </c>
      <c r="E37" s="128"/>
      <c r="F37" s="150" t="s">
        <v>120</v>
      </c>
      <c r="G37" s="141" t="s">
        <v>56</v>
      </c>
      <c r="H37" s="176"/>
      <c r="I37" s="177"/>
      <c r="J37" s="108"/>
      <c r="K37" s="108"/>
      <c r="L37" s="108"/>
      <c r="M37" s="108"/>
      <c r="N37" s="108"/>
      <c r="O37" s="108"/>
      <c r="P37" s="108"/>
      <c r="Q37" s="108"/>
      <c r="R37" s="108"/>
      <c r="S37" s="177"/>
      <c r="T37" s="177"/>
      <c r="U37" s="108"/>
      <c r="V37" s="108"/>
      <c r="W37" s="108"/>
      <c r="X37" s="177"/>
      <c r="Y37" s="177"/>
      <c r="Z37" s="108"/>
      <c r="AA37" s="108"/>
      <c r="AB37" s="177"/>
      <c r="AC37" s="177"/>
      <c r="AD37" s="108"/>
      <c r="AE37" s="108"/>
      <c r="AF37" s="108"/>
      <c r="AG37" s="108"/>
      <c r="AH37" s="108"/>
      <c r="AI37" s="177"/>
      <c r="AJ37" s="177"/>
      <c r="AK37" s="177"/>
      <c r="AL37" s="177"/>
      <c r="AM37" s="177"/>
      <c r="AN37" s="177"/>
      <c r="AO37" s="177"/>
      <c r="AP37" s="108"/>
      <c r="AQ37" s="108"/>
      <c r="AR37" s="108"/>
      <c r="AS37" s="108"/>
      <c r="AT37" s="108"/>
      <c r="AU37" s="109"/>
    </row>
    <row r="38" spans="1:47" ht="25" customHeight="1" x14ac:dyDescent="0.25">
      <c r="A38" s="234"/>
      <c r="B38" s="395"/>
      <c r="C38" s="396"/>
      <c r="D38" s="89">
        <v>2</v>
      </c>
      <c r="E38" s="89"/>
      <c r="F38" s="148" t="s">
        <v>77</v>
      </c>
      <c r="G38" s="142" t="s">
        <v>56</v>
      </c>
      <c r="H38" s="114"/>
      <c r="I38" s="111"/>
      <c r="J38" s="112"/>
      <c r="K38" s="112"/>
      <c r="L38" s="112"/>
      <c r="M38" s="112"/>
      <c r="N38" s="112"/>
      <c r="O38" s="112"/>
      <c r="P38" s="112"/>
      <c r="Q38" s="112"/>
      <c r="R38" s="112"/>
      <c r="S38" s="111"/>
      <c r="T38" s="111"/>
      <c r="U38" s="112"/>
      <c r="V38" s="112"/>
      <c r="W38" s="112"/>
      <c r="X38" s="111"/>
      <c r="Y38" s="111"/>
      <c r="Z38" s="112"/>
      <c r="AA38" s="112"/>
      <c r="AB38" s="111"/>
      <c r="AC38" s="111"/>
      <c r="AD38" s="112"/>
      <c r="AE38" s="112"/>
      <c r="AF38" s="112"/>
      <c r="AG38" s="112"/>
      <c r="AH38" s="112"/>
      <c r="AI38" s="111"/>
      <c r="AJ38" s="111"/>
      <c r="AK38" s="111"/>
      <c r="AL38" s="111"/>
      <c r="AM38" s="111"/>
      <c r="AN38" s="111"/>
      <c r="AO38" s="111"/>
      <c r="AP38" s="112"/>
      <c r="AQ38" s="112"/>
      <c r="AR38" s="112"/>
      <c r="AS38" s="112"/>
      <c r="AT38" s="112"/>
      <c r="AU38" s="113"/>
    </row>
    <row r="39" spans="1:47" ht="25" customHeight="1" x14ac:dyDescent="0.25">
      <c r="A39" s="234"/>
      <c r="B39" s="395"/>
      <c r="C39" s="396"/>
      <c r="D39" s="89">
        <v>3</v>
      </c>
      <c r="E39" s="89"/>
      <c r="F39" s="148" t="s">
        <v>78</v>
      </c>
      <c r="G39" s="142" t="s">
        <v>56</v>
      </c>
      <c r="H39" s="114"/>
      <c r="I39" s="111"/>
      <c r="J39" s="112"/>
      <c r="K39" s="112"/>
      <c r="L39" s="112"/>
      <c r="M39" s="112"/>
      <c r="N39" s="112"/>
      <c r="O39" s="112"/>
      <c r="P39" s="112"/>
      <c r="Q39" s="112"/>
      <c r="R39" s="112"/>
      <c r="S39" s="111"/>
      <c r="T39" s="111"/>
      <c r="U39" s="112"/>
      <c r="V39" s="112"/>
      <c r="W39" s="112"/>
      <c r="X39" s="111"/>
      <c r="Y39" s="111"/>
      <c r="Z39" s="112"/>
      <c r="AA39" s="112"/>
      <c r="AB39" s="111"/>
      <c r="AC39" s="111"/>
      <c r="AD39" s="112"/>
      <c r="AE39" s="112"/>
      <c r="AF39" s="112"/>
      <c r="AG39" s="112"/>
      <c r="AH39" s="112"/>
      <c r="AI39" s="111"/>
      <c r="AJ39" s="111"/>
      <c r="AK39" s="111"/>
      <c r="AL39" s="111"/>
      <c r="AM39" s="111"/>
      <c r="AN39" s="111"/>
      <c r="AO39" s="111"/>
      <c r="AP39" s="112"/>
      <c r="AQ39" s="112"/>
      <c r="AR39" s="112"/>
      <c r="AS39" s="112"/>
      <c r="AT39" s="112"/>
      <c r="AU39" s="113"/>
    </row>
    <row r="40" spans="1:47" ht="25" customHeight="1" x14ac:dyDescent="0.25">
      <c r="A40" s="234"/>
      <c r="B40" s="395"/>
      <c r="C40" s="396"/>
      <c r="D40" s="89">
        <v>4</v>
      </c>
      <c r="E40" s="89"/>
      <c r="F40" s="148" t="s">
        <v>79</v>
      </c>
      <c r="G40" s="142" t="s">
        <v>56</v>
      </c>
      <c r="H40" s="114"/>
      <c r="I40" s="111"/>
      <c r="J40" s="112"/>
      <c r="K40" s="112"/>
      <c r="L40" s="112"/>
      <c r="M40" s="112"/>
      <c r="N40" s="112"/>
      <c r="O40" s="112"/>
      <c r="P40" s="112"/>
      <c r="Q40" s="112"/>
      <c r="R40" s="112"/>
      <c r="S40" s="111"/>
      <c r="T40" s="111"/>
      <c r="U40" s="112"/>
      <c r="V40" s="112"/>
      <c r="W40" s="112"/>
      <c r="X40" s="111"/>
      <c r="Y40" s="111"/>
      <c r="Z40" s="112"/>
      <c r="AA40" s="112"/>
      <c r="AB40" s="111"/>
      <c r="AC40" s="111"/>
      <c r="AD40" s="112"/>
      <c r="AE40" s="112"/>
      <c r="AF40" s="112"/>
      <c r="AG40" s="112"/>
      <c r="AH40" s="112"/>
      <c r="AI40" s="111"/>
      <c r="AJ40" s="111"/>
      <c r="AK40" s="111"/>
      <c r="AL40" s="111"/>
      <c r="AM40" s="111"/>
      <c r="AN40" s="111"/>
      <c r="AO40" s="111"/>
      <c r="AP40" s="112"/>
      <c r="AQ40" s="112"/>
      <c r="AR40" s="112"/>
      <c r="AS40" s="112"/>
      <c r="AT40" s="112"/>
      <c r="AU40" s="113"/>
    </row>
    <row r="41" spans="1:47" ht="25" customHeight="1" x14ac:dyDescent="0.25">
      <c r="A41" s="234"/>
      <c r="B41" s="395"/>
      <c r="C41" s="396"/>
      <c r="D41" s="89">
        <v>5</v>
      </c>
      <c r="E41" s="89"/>
      <c r="F41" s="148" t="s">
        <v>80</v>
      </c>
      <c r="G41" s="142" t="s">
        <v>56</v>
      </c>
      <c r="H41" s="114"/>
      <c r="I41" s="111"/>
      <c r="J41" s="112"/>
      <c r="K41" s="112"/>
      <c r="L41" s="112"/>
      <c r="M41" s="112"/>
      <c r="N41" s="112"/>
      <c r="O41" s="112"/>
      <c r="P41" s="112"/>
      <c r="Q41" s="112"/>
      <c r="R41" s="112"/>
      <c r="S41" s="111"/>
      <c r="T41" s="111"/>
      <c r="U41" s="112"/>
      <c r="V41" s="112"/>
      <c r="W41" s="112"/>
      <c r="X41" s="111"/>
      <c r="Y41" s="111"/>
      <c r="Z41" s="112"/>
      <c r="AA41" s="112"/>
      <c r="AB41" s="111"/>
      <c r="AC41" s="111"/>
      <c r="AD41" s="112"/>
      <c r="AE41" s="112"/>
      <c r="AF41" s="112"/>
      <c r="AG41" s="112"/>
      <c r="AH41" s="112"/>
      <c r="AI41" s="111"/>
      <c r="AJ41" s="111"/>
      <c r="AK41" s="111"/>
      <c r="AL41" s="111"/>
      <c r="AM41" s="111"/>
      <c r="AN41" s="111"/>
      <c r="AO41" s="111"/>
      <c r="AP41" s="112"/>
      <c r="AQ41" s="112"/>
      <c r="AR41" s="112"/>
      <c r="AS41" s="112"/>
      <c r="AT41" s="112"/>
      <c r="AU41" s="113"/>
    </row>
    <row r="42" spans="1:47" ht="25" customHeight="1" x14ac:dyDescent="0.25">
      <c r="A42" s="234"/>
      <c r="B42" s="395"/>
      <c r="C42" s="396"/>
      <c r="D42" s="89">
        <v>6</v>
      </c>
      <c r="E42" s="89"/>
      <c r="F42" s="148" t="s">
        <v>81</v>
      </c>
      <c r="G42" s="142" t="s">
        <v>56</v>
      </c>
      <c r="H42" s="114"/>
      <c r="I42" s="111"/>
      <c r="J42" s="112"/>
      <c r="K42" s="112"/>
      <c r="L42" s="112"/>
      <c r="M42" s="112"/>
      <c r="N42" s="112"/>
      <c r="O42" s="112"/>
      <c r="P42" s="112"/>
      <c r="Q42" s="112"/>
      <c r="R42" s="112"/>
      <c r="S42" s="111"/>
      <c r="T42" s="111"/>
      <c r="U42" s="112"/>
      <c r="V42" s="112"/>
      <c r="W42" s="112"/>
      <c r="X42" s="111"/>
      <c r="Y42" s="111"/>
      <c r="Z42" s="112"/>
      <c r="AA42" s="112"/>
      <c r="AB42" s="111"/>
      <c r="AC42" s="111"/>
      <c r="AD42" s="112"/>
      <c r="AE42" s="112"/>
      <c r="AF42" s="112"/>
      <c r="AG42" s="112"/>
      <c r="AH42" s="112"/>
      <c r="AI42" s="111"/>
      <c r="AJ42" s="111"/>
      <c r="AK42" s="111"/>
      <c r="AL42" s="111"/>
      <c r="AM42" s="111"/>
      <c r="AN42" s="111"/>
      <c r="AO42" s="111"/>
      <c r="AP42" s="112"/>
      <c r="AQ42" s="112"/>
      <c r="AR42" s="112"/>
      <c r="AS42" s="112"/>
      <c r="AT42" s="112"/>
      <c r="AU42" s="113"/>
    </row>
    <row r="43" spans="1:47" ht="25" customHeight="1" thickBot="1" x14ac:dyDescent="0.3">
      <c r="A43" s="234"/>
      <c r="B43" s="397"/>
      <c r="C43" s="398"/>
      <c r="D43" s="90">
        <v>7</v>
      </c>
      <c r="E43" s="90"/>
      <c r="F43" s="149" t="s">
        <v>82</v>
      </c>
      <c r="G43" s="145" t="s">
        <v>56</v>
      </c>
      <c r="H43" s="115"/>
      <c r="I43" s="116"/>
      <c r="J43" s="117"/>
      <c r="K43" s="117"/>
      <c r="L43" s="117"/>
      <c r="M43" s="117"/>
      <c r="N43" s="117"/>
      <c r="O43" s="117"/>
      <c r="P43" s="117"/>
      <c r="Q43" s="117"/>
      <c r="R43" s="117"/>
      <c r="S43" s="116"/>
      <c r="T43" s="116"/>
      <c r="U43" s="117"/>
      <c r="V43" s="117"/>
      <c r="W43" s="117"/>
      <c r="X43" s="116"/>
      <c r="Y43" s="116"/>
      <c r="Z43" s="117"/>
      <c r="AA43" s="117"/>
      <c r="AB43" s="116"/>
      <c r="AC43" s="116"/>
      <c r="AD43" s="117"/>
      <c r="AE43" s="117"/>
      <c r="AF43" s="117"/>
      <c r="AG43" s="117"/>
      <c r="AH43" s="117"/>
      <c r="AI43" s="116"/>
      <c r="AJ43" s="116"/>
      <c r="AK43" s="116"/>
      <c r="AL43" s="116"/>
      <c r="AM43" s="116"/>
      <c r="AN43" s="116"/>
      <c r="AO43" s="116"/>
      <c r="AP43" s="117"/>
      <c r="AQ43" s="117"/>
      <c r="AR43" s="117"/>
      <c r="AS43" s="117"/>
      <c r="AT43" s="117"/>
      <c r="AU43" s="118"/>
    </row>
    <row r="44" spans="1:47" ht="13" x14ac:dyDescent="0.25">
      <c r="A44" s="260"/>
      <c r="B44" s="246"/>
      <c r="C44" s="129"/>
      <c r="D44" s="129"/>
      <c r="E44" s="129"/>
      <c r="F44" s="98"/>
      <c r="G44" s="103"/>
      <c r="H44" s="119"/>
      <c r="I44" s="119"/>
      <c r="J44" s="120"/>
      <c r="K44" s="120"/>
      <c r="L44" s="120"/>
      <c r="M44" s="120"/>
      <c r="N44" s="120"/>
      <c r="O44" s="120"/>
      <c r="P44" s="120"/>
      <c r="Q44" s="120"/>
      <c r="R44" s="120"/>
      <c r="S44" s="119"/>
      <c r="T44" s="119"/>
      <c r="U44" s="120"/>
      <c r="V44" s="120"/>
      <c r="W44" s="120"/>
      <c r="X44" s="119"/>
      <c r="Y44" s="119"/>
      <c r="Z44" s="120"/>
      <c r="AA44" s="120"/>
      <c r="AB44" s="119"/>
      <c r="AC44" s="119"/>
      <c r="AD44" s="120"/>
      <c r="AE44" s="120"/>
      <c r="AF44" s="120"/>
      <c r="AG44" s="120"/>
      <c r="AH44" s="120"/>
      <c r="AI44" s="119"/>
      <c r="AJ44" s="119"/>
      <c r="AK44" s="119"/>
      <c r="AL44" s="119"/>
      <c r="AM44" s="119"/>
      <c r="AN44" s="119"/>
      <c r="AO44" s="119"/>
      <c r="AP44" s="120"/>
      <c r="AQ44" s="120"/>
      <c r="AR44" s="120"/>
      <c r="AS44" s="120"/>
      <c r="AT44" s="120"/>
      <c r="AU44" s="247"/>
    </row>
    <row r="45" spans="1:47" hidden="1" x14ac:dyDescent="0.25">
      <c r="A45" s="87"/>
      <c r="B45" s="248"/>
      <c r="F45" s="99" t="s">
        <v>83</v>
      </c>
      <c r="G45" s="99"/>
      <c r="H45" s="99">
        <f>COUNTIF(H7:H31,"j")</f>
        <v>0</v>
      </c>
      <c r="I45" s="99">
        <f t="shared" ref="I45:AU45" si="0">COUNTIF(I7:I31,"j")</f>
        <v>0</v>
      </c>
      <c r="J45" s="99">
        <f t="shared" si="0"/>
        <v>0</v>
      </c>
      <c r="K45" s="99">
        <f t="shared" si="0"/>
        <v>0</v>
      </c>
      <c r="L45" s="99">
        <f t="shared" si="0"/>
        <v>0</v>
      </c>
      <c r="M45" s="99">
        <f t="shared" si="0"/>
        <v>0</v>
      </c>
      <c r="N45" s="99">
        <f t="shared" si="0"/>
        <v>0</v>
      </c>
      <c r="O45" s="99">
        <f t="shared" si="0"/>
        <v>0</v>
      </c>
      <c r="P45" s="99">
        <f t="shared" si="0"/>
        <v>0</v>
      </c>
      <c r="Q45" s="99">
        <f t="shared" si="0"/>
        <v>0</v>
      </c>
      <c r="R45" s="99">
        <f t="shared" si="0"/>
        <v>0</v>
      </c>
      <c r="S45" s="99">
        <f t="shared" si="0"/>
        <v>0</v>
      </c>
      <c r="T45" s="99">
        <f t="shared" si="0"/>
        <v>0</v>
      </c>
      <c r="U45" s="99">
        <f t="shared" si="0"/>
        <v>0</v>
      </c>
      <c r="V45" s="99">
        <f t="shared" si="0"/>
        <v>0</v>
      </c>
      <c r="W45" s="99">
        <f t="shared" si="0"/>
        <v>0</v>
      </c>
      <c r="X45" s="99">
        <f t="shared" si="0"/>
        <v>0</v>
      </c>
      <c r="Y45" s="99">
        <f t="shared" si="0"/>
        <v>0</v>
      </c>
      <c r="Z45" s="99">
        <f t="shared" si="0"/>
        <v>0</v>
      </c>
      <c r="AA45" s="99">
        <f t="shared" si="0"/>
        <v>0</v>
      </c>
      <c r="AB45" s="99">
        <f t="shared" si="0"/>
        <v>0</v>
      </c>
      <c r="AC45" s="99">
        <f t="shared" si="0"/>
        <v>0</v>
      </c>
      <c r="AD45" s="99">
        <f t="shared" si="0"/>
        <v>0</v>
      </c>
      <c r="AE45" s="99">
        <f t="shared" si="0"/>
        <v>0</v>
      </c>
      <c r="AF45" s="99">
        <f t="shared" si="0"/>
        <v>0</v>
      </c>
      <c r="AG45" s="99">
        <f t="shared" si="0"/>
        <v>0</v>
      </c>
      <c r="AH45" s="99">
        <f t="shared" si="0"/>
        <v>0</v>
      </c>
      <c r="AI45" s="99">
        <f t="shared" si="0"/>
        <v>0</v>
      </c>
      <c r="AJ45" s="99">
        <f t="shared" si="0"/>
        <v>0</v>
      </c>
      <c r="AK45" s="99"/>
      <c r="AL45" s="99"/>
      <c r="AM45" s="99"/>
      <c r="AN45" s="99"/>
      <c r="AO45" s="99"/>
      <c r="AP45" s="99">
        <f t="shared" si="0"/>
        <v>0</v>
      </c>
      <c r="AQ45" s="99">
        <f t="shared" si="0"/>
        <v>0</v>
      </c>
      <c r="AR45" s="99">
        <f t="shared" si="0"/>
        <v>0</v>
      </c>
      <c r="AS45" s="99">
        <f t="shared" si="0"/>
        <v>0</v>
      </c>
      <c r="AT45" s="99">
        <f t="shared" si="0"/>
        <v>0</v>
      </c>
      <c r="AU45" s="249">
        <f t="shared" si="0"/>
        <v>0</v>
      </c>
    </row>
    <row r="46" spans="1:47" hidden="1" x14ac:dyDescent="0.25">
      <c r="A46" s="87"/>
      <c r="B46" s="248"/>
      <c r="F46" s="99" t="s">
        <v>84</v>
      </c>
      <c r="G46" s="99"/>
      <c r="H46" s="99" t="b">
        <f>IF(H13="x",0,IF(H14="x",1,IF(H15="x",2,IF(H16="x",3,IF(H17="x",4)))))</f>
        <v>0</v>
      </c>
      <c r="I46" s="99" t="b">
        <f t="shared" ref="I46:AU46" si="1">IF(I13="x",0,IF(I14="x",1,IF(I15="x",2,IF(I16="x",3,IF(I17="x",4)))))</f>
        <v>0</v>
      </c>
      <c r="J46" s="99" t="b">
        <f t="shared" si="1"/>
        <v>0</v>
      </c>
      <c r="K46" s="99" t="b">
        <f t="shared" si="1"/>
        <v>0</v>
      </c>
      <c r="L46" s="99" t="b">
        <f t="shared" si="1"/>
        <v>0</v>
      </c>
      <c r="M46" s="99" t="b">
        <f t="shared" si="1"/>
        <v>0</v>
      </c>
      <c r="N46" s="99" t="b">
        <f t="shared" si="1"/>
        <v>0</v>
      </c>
      <c r="O46" s="99" t="b">
        <f t="shared" si="1"/>
        <v>0</v>
      </c>
      <c r="P46" s="99" t="b">
        <f t="shared" si="1"/>
        <v>0</v>
      </c>
      <c r="Q46" s="99" t="b">
        <f t="shared" si="1"/>
        <v>0</v>
      </c>
      <c r="R46" s="99" t="b">
        <f t="shared" si="1"/>
        <v>0</v>
      </c>
      <c r="S46" s="99" t="b">
        <f t="shared" si="1"/>
        <v>0</v>
      </c>
      <c r="T46" s="99" t="b">
        <f t="shared" si="1"/>
        <v>0</v>
      </c>
      <c r="U46" s="99" t="b">
        <f t="shared" si="1"/>
        <v>0</v>
      </c>
      <c r="V46" s="99" t="b">
        <f t="shared" si="1"/>
        <v>0</v>
      </c>
      <c r="W46" s="99" t="b">
        <f t="shared" si="1"/>
        <v>0</v>
      </c>
      <c r="X46" s="99" t="b">
        <f t="shared" si="1"/>
        <v>0</v>
      </c>
      <c r="Y46" s="99" t="b">
        <f t="shared" si="1"/>
        <v>0</v>
      </c>
      <c r="Z46" s="99" t="b">
        <f t="shared" si="1"/>
        <v>0</v>
      </c>
      <c r="AA46" s="99" t="b">
        <f t="shared" si="1"/>
        <v>0</v>
      </c>
      <c r="AB46" s="99" t="b">
        <f t="shared" si="1"/>
        <v>0</v>
      </c>
      <c r="AC46" s="99" t="b">
        <f t="shared" si="1"/>
        <v>0</v>
      </c>
      <c r="AD46" s="99" t="b">
        <f t="shared" si="1"/>
        <v>0</v>
      </c>
      <c r="AE46" s="99" t="b">
        <f t="shared" si="1"/>
        <v>0</v>
      </c>
      <c r="AF46" s="99" t="b">
        <f t="shared" si="1"/>
        <v>0</v>
      </c>
      <c r="AG46" s="99" t="b">
        <f t="shared" si="1"/>
        <v>0</v>
      </c>
      <c r="AH46" s="99" t="b">
        <f t="shared" si="1"/>
        <v>0</v>
      </c>
      <c r="AI46" s="99" t="b">
        <f t="shared" si="1"/>
        <v>0</v>
      </c>
      <c r="AJ46" s="99" t="b">
        <f t="shared" si="1"/>
        <v>0</v>
      </c>
      <c r="AK46" s="99"/>
      <c r="AL46" s="99"/>
      <c r="AM46" s="99"/>
      <c r="AN46" s="99"/>
      <c r="AO46" s="99"/>
      <c r="AP46" s="99" t="b">
        <f t="shared" si="1"/>
        <v>0</v>
      </c>
      <c r="AQ46" s="99" t="b">
        <f t="shared" si="1"/>
        <v>0</v>
      </c>
      <c r="AR46" s="99" t="b">
        <f t="shared" si="1"/>
        <v>0</v>
      </c>
      <c r="AS46" s="99" t="b">
        <f t="shared" si="1"/>
        <v>0</v>
      </c>
      <c r="AT46" s="99" t="b">
        <f t="shared" si="1"/>
        <v>0</v>
      </c>
      <c r="AU46" s="249" t="b">
        <f t="shared" si="1"/>
        <v>0</v>
      </c>
    </row>
    <row r="47" spans="1:47" hidden="1" x14ac:dyDescent="0.25">
      <c r="A47" s="87"/>
      <c r="B47" s="248"/>
      <c r="F47" s="99" t="s">
        <v>91</v>
      </c>
      <c r="G47" s="104"/>
      <c r="H47" s="99" t="b">
        <f>IF(H32="x",1,IF(H33="x",2,IF(H34="x",3,IF(H35="x",4,IF(H36="x",5)))))</f>
        <v>0</v>
      </c>
      <c r="I47" s="99" t="b">
        <f t="shared" ref="I47:AU47" si="2">IF(I32="x",1,IF(I33="x",2,IF(I34="x",3,IF(I35="x",4,IF(I36="x",5)))))</f>
        <v>0</v>
      </c>
      <c r="J47" s="99" t="b">
        <f t="shared" si="2"/>
        <v>0</v>
      </c>
      <c r="K47" s="99" t="b">
        <f t="shared" si="2"/>
        <v>0</v>
      </c>
      <c r="L47" s="99" t="b">
        <f t="shared" si="2"/>
        <v>0</v>
      </c>
      <c r="M47" s="99" t="b">
        <f t="shared" si="2"/>
        <v>0</v>
      </c>
      <c r="N47" s="99" t="b">
        <f t="shared" si="2"/>
        <v>0</v>
      </c>
      <c r="O47" s="99" t="b">
        <f t="shared" si="2"/>
        <v>0</v>
      </c>
      <c r="P47" s="99" t="b">
        <f t="shared" si="2"/>
        <v>0</v>
      </c>
      <c r="Q47" s="99" t="b">
        <f t="shared" si="2"/>
        <v>0</v>
      </c>
      <c r="R47" s="99" t="b">
        <f t="shared" si="2"/>
        <v>0</v>
      </c>
      <c r="S47" s="99" t="b">
        <f t="shared" si="2"/>
        <v>0</v>
      </c>
      <c r="T47" s="99" t="b">
        <f t="shared" si="2"/>
        <v>0</v>
      </c>
      <c r="U47" s="99" t="b">
        <f t="shared" si="2"/>
        <v>0</v>
      </c>
      <c r="V47" s="99" t="b">
        <f t="shared" si="2"/>
        <v>0</v>
      </c>
      <c r="W47" s="99" t="b">
        <f t="shared" si="2"/>
        <v>0</v>
      </c>
      <c r="X47" s="99" t="b">
        <f t="shared" si="2"/>
        <v>0</v>
      </c>
      <c r="Y47" s="99" t="b">
        <f t="shared" si="2"/>
        <v>0</v>
      </c>
      <c r="Z47" s="99" t="b">
        <f t="shared" si="2"/>
        <v>0</v>
      </c>
      <c r="AA47" s="99" t="b">
        <f t="shared" si="2"/>
        <v>0</v>
      </c>
      <c r="AB47" s="99" t="b">
        <f t="shared" si="2"/>
        <v>0</v>
      </c>
      <c r="AC47" s="99" t="b">
        <f t="shared" si="2"/>
        <v>0</v>
      </c>
      <c r="AD47" s="99" t="b">
        <f t="shared" si="2"/>
        <v>0</v>
      </c>
      <c r="AE47" s="99" t="b">
        <f t="shared" si="2"/>
        <v>0</v>
      </c>
      <c r="AF47" s="99" t="b">
        <f t="shared" si="2"/>
        <v>0</v>
      </c>
      <c r="AG47" s="99" t="b">
        <f t="shared" si="2"/>
        <v>0</v>
      </c>
      <c r="AH47" s="99" t="b">
        <f t="shared" si="2"/>
        <v>0</v>
      </c>
      <c r="AI47" s="99" t="b">
        <f t="shared" si="2"/>
        <v>0</v>
      </c>
      <c r="AJ47" s="99" t="b">
        <f t="shared" si="2"/>
        <v>0</v>
      </c>
      <c r="AK47" s="99"/>
      <c r="AL47" s="99"/>
      <c r="AM47" s="99"/>
      <c r="AN47" s="99"/>
      <c r="AO47" s="99"/>
      <c r="AP47" s="99" t="b">
        <f t="shared" si="2"/>
        <v>0</v>
      </c>
      <c r="AQ47" s="99" t="b">
        <f t="shared" si="2"/>
        <v>0</v>
      </c>
      <c r="AR47" s="99" t="b">
        <f t="shared" si="2"/>
        <v>0</v>
      </c>
      <c r="AS47" s="99" t="b">
        <f t="shared" si="2"/>
        <v>0</v>
      </c>
      <c r="AT47" s="99" t="b">
        <f t="shared" si="2"/>
        <v>0</v>
      </c>
      <c r="AU47" s="249" t="b">
        <f t="shared" si="2"/>
        <v>0</v>
      </c>
    </row>
    <row r="48" spans="1:47" hidden="1" x14ac:dyDescent="0.25">
      <c r="A48" s="268"/>
      <c r="B48" s="250"/>
      <c r="C48" s="134"/>
      <c r="D48" s="134"/>
      <c r="E48" s="134"/>
      <c r="F48" s="135" t="s">
        <v>85</v>
      </c>
      <c r="H48" s="99">
        <f>COUNTIF(H37:H43,"n")</f>
        <v>0</v>
      </c>
      <c r="I48" s="99">
        <f t="shared" ref="I48:AU48" si="3">COUNTIF(I37:I43,"n")</f>
        <v>0</v>
      </c>
      <c r="J48" s="99">
        <f t="shared" si="3"/>
        <v>0</v>
      </c>
      <c r="K48" s="99">
        <f t="shared" si="3"/>
        <v>0</v>
      </c>
      <c r="L48" s="99">
        <f t="shared" si="3"/>
        <v>0</v>
      </c>
      <c r="M48" s="99">
        <f t="shared" si="3"/>
        <v>0</v>
      </c>
      <c r="N48" s="99">
        <f t="shared" si="3"/>
        <v>0</v>
      </c>
      <c r="O48" s="99">
        <f t="shared" si="3"/>
        <v>0</v>
      </c>
      <c r="P48" s="99">
        <f t="shared" si="3"/>
        <v>0</v>
      </c>
      <c r="Q48" s="99">
        <f t="shared" si="3"/>
        <v>0</v>
      </c>
      <c r="R48" s="99">
        <f t="shared" si="3"/>
        <v>0</v>
      </c>
      <c r="S48" s="99">
        <f t="shared" si="3"/>
        <v>0</v>
      </c>
      <c r="T48" s="99">
        <f t="shared" si="3"/>
        <v>0</v>
      </c>
      <c r="U48" s="99">
        <f t="shared" si="3"/>
        <v>0</v>
      </c>
      <c r="V48" s="99">
        <f t="shared" si="3"/>
        <v>0</v>
      </c>
      <c r="W48" s="99">
        <f t="shared" si="3"/>
        <v>0</v>
      </c>
      <c r="X48" s="99">
        <f t="shared" si="3"/>
        <v>0</v>
      </c>
      <c r="Y48" s="99">
        <f t="shared" si="3"/>
        <v>0</v>
      </c>
      <c r="Z48" s="99">
        <f t="shared" si="3"/>
        <v>0</v>
      </c>
      <c r="AA48" s="99">
        <f t="shared" si="3"/>
        <v>0</v>
      </c>
      <c r="AB48" s="99">
        <f t="shared" si="3"/>
        <v>0</v>
      </c>
      <c r="AC48" s="99">
        <f t="shared" si="3"/>
        <v>0</v>
      </c>
      <c r="AD48" s="99">
        <f t="shared" si="3"/>
        <v>0</v>
      </c>
      <c r="AE48" s="99">
        <f t="shared" si="3"/>
        <v>0</v>
      </c>
      <c r="AF48" s="99">
        <f t="shared" si="3"/>
        <v>0</v>
      </c>
      <c r="AG48" s="99">
        <f t="shared" si="3"/>
        <v>0</v>
      </c>
      <c r="AH48" s="99">
        <f t="shared" si="3"/>
        <v>0</v>
      </c>
      <c r="AI48" s="99">
        <f t="shared" si="3"/>
        <v>0</v>
      </c>
      <c r="AJ48" s="99">
        <f t="shared" si="3"/>
        <v>0</v>
      </c>
      <c r="AK48" s="99"/>
      <c r="AL48" s="99"/>
      <c r="AM48" s="99"/>
      <c r="AN48" s="99"/>
      <c r="AO48" s="99"/>
      <c r="AP48" s="99">
        <f t="shared" si="3"/>
        <v>0</v>
      </c>
      <c r="AQ48" s="99">
        <f t="shared" si="3"/>
        <v>0</v>
      </c>
      <c r="AR48" s="99">
        <f t="shared" si="3"/>
        <v>0</v>
      </c>
      <c r="AS48" s="99">
        <f t="shared" si="3"/>
        <v>0</v>
      </c>
      <c r="AT48" s="99">
        <f t="shared" si="3"/>
        <v>0</v>
      </c>
      <c r="AU48" s="249">
        <f t="shared" si="3"/>
        <v>0</v>
      </c>
    </row>
    <row r="49" spans="1:88" hidden="1" x14ac:dyDescent="0.25">
      <c r="A49" s="234"/>
      <c r="B49" s="251"/>
      <c r="C49" s="136"/>
      <c r="D49" s="136"/>
      <c r="E49" s="136"/>
      <c r="F49" s="153" t="s">
        <v>98</v>
      </c>
      <c r="G49" s="152"/>
      <c r="H49" s="99">
        <f>COUNTIF(H7:H12,"j")</f>
        <v>0</v>
      </c>
      <c r="I49" s="99">
        <f t="shared" ref="I49:AU49" si="4">COUNTIF(I7:I12,"j")</f>
        <v>0</v>
      </c>
      <c r="J49" s="99">
        <f t="shared" si="4"/>
        <v>0</v>
      </c>
      <c r="K49" s="99">
        <f t="shared" si="4"/>
        <v>0</v>
      </c>
      <c r="L49" s="99">
        <f t="shared" si="4"/>
        <v>0</v>
      </c>
      <c r="M49" s="99">
        <f t="shared" si="4"/>
        <v>0</v>
      </c>
      <c r="N49" s="99">
        <f t="shared" si="4"/>
        <v>0</v>
      </c>
      <c r="O49" s="99">
        <f t="shared" si="4"/>
        <v>0</v>
      </c>
      <c r="P49" s="99">
        <f t="shared" si="4"/>
        <v>0</v>
      </c>
      <c r="Q49" s="99">
        <f t="shared" si="4"/>
        <v>0</v>
      </c>
      <c r="R49" s="99">
        <f t="shared" si="4"/>
        <v>0</v>
      </c>
      <c r="S49" s="99">
        <f t="shared" si="4"/>
        <v>0</v>
      </c>
      <c r="T49" s="99">
        <f t="shared" si="4"/>
        <v>0</v>
      </c>
      <c r="U49" s="99">
        <f t="shared" si="4"/>
        <v>0</v>
      </c>
      <c r="V49" s="99">
        <f t="shared" si="4"/>
        <v>0</v>
      </c>
      <c r="W49" s="99">
        <f t="shared" si="4"/>
        <v>0</v>
      </c>
      <c r="X49" s="99">
        <f t="shared" si="4"/>
        <v>0</v>
      </c>
      <c r="Y49" s="99">
        <f t="shared" si="4"/>
        <v>0</v>
      </c>
      <c r="Z49" s="99">
        <f t="shared" si="4"/>
        <v>0</v>
      </c>
      <c r="AA49" s="99">
        <f t="shared" si="4"/>
        <v>0</v>
      </c>
      <c r="AB49" s="99">
        <f t="shared" si="4"/>
        <v>0</v>
      </c>
      <c r="AC49" s="99">
        <f t="shared" si="4"/>
        <v>0</v>
      </c>
      <c r="AD49" s="99">
        <f t="shared" si="4"/>
        <v>0</v>
      </c>
      <c r="AE49" s="99">
        <f t="shared" si="4"/>
        <v>0</v>
      </c>
      <c r="AF49" s="99">
        <f t="shared" si="4"/>
        <v>0</v>
      </c>
      <c r="AG49" s="99">
        <f t="shared" si="4"/>
        <v>0</v>
      </c>
      <c r="AH49" s="99">
        <f t="shared" si="4"/>
        <v>0</v>
      </c>
      <c r="AI49" s="99">
        <f t="shared" si="4"/>
        <v>0</v>
      </c>
      <c r="AJ49" s="99">
        <f t="shared" si="4"/>
        <v>0</v>
      </c>
      <c r="AK49" s="99"/>
      <c r="AL49" s="99"/>
      <c r="AM49" s="99"/>
      <c r="AN49" s="99"/>
      <c r="AO49" s="99"/>
      <c r="AP49" s="99">
        <f t="shared" si="4"/>
        <v>0</v>
      </c>
      <c r="AQ49" s="99">
        <f t="shared" si="4"/>
        <v>0</v>
      </c>
      <c r="AR49" s="99">
        <f t="shared" si="4"/>
        <v>0</v>
      </c>
      <c r="AS49" s="99">
        <f t="shared" si="4"/>
        <v>0</v>
      </c>
      <c r="AT49" s="99">
        <f t="shared" si="4"/>
        <v>0</v>
      </c>
      <c r="AU49" s="249">
        <f t="shared" si="4"/>
        <v>0</v>
      </c>
    </row>
    <row r="50" spans="1:88" hidden="1" x14ac:dyDescent="0.25">
      <c r="A50" s="234"/>
      <c r="B50" s="251"/>
      <c r="C50" s="136"/>
      <c r="D50" s="136"/>
      <c r="E50" s="136"/>
      <c r="F50" s="70" t="s">
        <v>99</v>
      </c>
      <c r="G50" s="152"/>
      <c r="H50" s="99">
        <f>SUM(H49+H46)</f>
        <v>0</v>
      </c>
      <c r="I50" s="99">
        <f t="shared" ref="I50:AU50" si="5">SUM(I49+I46)</f>
        <v>0</v>
      </c>
      <c r="J50" s="99">
        <f t="shared" si="5"/>
        <v>0</v>
      </c>
      <c r="K50" s="99">
        <f t="shared" si="5"/>
        <v>0</v>
      </c>
      <c r="L50" s="99">
        <f t="shared" si="5"/>
        <v>0</v>
      </c>
      <c r="M50" s="99">
        <f t="shared" si="5"/>
        <v>0</v>
      </c>
      <c r="N50" s="99">
        <f t="shared" si="5"/>
        <v>0</v>
      </c>
      <c r="O50" s="99">
        <f t="shared" si="5"/>
        <v>0</v>
      </c>
      <c r="P50" s="99">
        <f t="shared" si="5"/>
        <v>0</v>
      </c>
      <c r="Q50" s="99">
        <f t="shared" si="5"/>
        <v>0</v>
      </c>
      <c r="R50" s="99">
        <f t="shared" si="5"/>
        <v>0</v>
      </c>
      <c r="S50" s="99">
        <f t="shared" si="5"/>
        <v>0</v>
      </c>
      <c r="T50" s="99">
        <f t="shared" si="5"/>
        <v>0</v>
      </c>
      <c r="U50" s="99">
        <f t="shared" si="5"/>
        <v>0</v>
      </c>
      <c r="V50" s="99">
        <f t="shared" si="5"/>
        <v>0</v>
      </c>
      <c r="W50" s="99">
        <f t="shared" si="5"/>
        <v>0</v>
      </c>
      <c r="X50" s="99">
        <f t="shared" si="5"/>
        <v>0</v>
      </c>
      <c r="Y50" s="99">
        <f t="shared" si="5"/>
        <v>0</v>
      </c>
      <c r="Z50" s="99">
        <f t="shared" si="5"/>
        <v>0</v>
      </c>
      <c r="AA50" s="99">
        <f t="shared" si="5"/>
        <v>0</v>
      </c>
      <c r="AB50" s="99">
        <f t="shared" si="5"/>
        <v>0</v>
      </c>
      <c r="AC50" s="99">
        <f t="shared" si="5"/>
        <v>0</v>
      </c>
      <c r="AD50" s="99">
        <f t="shared" si="5"/>
        <v>0</v>
      </c>
      <c r="AE50" s="99">
        <f t="shared" si="5"/>
        <v>0</v>
      </c>
      <c r="AF50" s="99">
        <f t="shared" si="5"/>
        <v>0</v>
      </c>
      <c r="AG50" s="99">
        <f t="shared" si="5"/>
        <v>0</v>
      </c>
      <c r="AH50" s="99">
        <f t="shared" si="5"/>
        <v>0</v>
      </c>
      <c r="AI50" s="99">
        <f t="shared" si="5"/>
        <v>0</v>
      </c>
      <c r="AJ50" s="99">
        <f t="shared" si="5"/>
        <v>0</v>
      </c>
      <c r="AK50" s="99"/>
      <c r="AL50" s="99"/>
      <c r="AM50" s="99"/>
      <c r="AN50" s="99"/>
      <c r="AO50" s="99"/>
      <c r="AP50" s="99">
        <f t="shared" si="5"/>
        <v>0</v>
      </c>
      <c r="AQ50" s="99">
        <f t="shared" si="5"/>
        <v>0</v>
      </c>
      <c r="AR50" s="99">
        <f t="shared" si="5"/>
        <v>0</v>
      </c>
      <c r="AS50" s="99">
        <f t="shared" si="5"/>
        <v>0</v>
      </c>
      <c r="AT50" s="99">
        <f t="shared" si="5"/>
        <v>0</v>
      </c>
      <c r="AU50" s="249">
        <f t="shared" si="5"/>
        <v>0</v>
      </c>
    </row>
    <row r="51" spans="1:88" x14ac:dyDescent="0.25">
      <c r="A51" s="87"/>
      <c r="B51" s="248"/>
      <c r="F51" s="172" t="s">
        <v>100</v>
      </c>
      <c r="G51" s="152"/>
      <c r="H51" s="104">
        <f>(H50/10)</f>
        <v>0</v>
      </c>
      <c r="I51" s="104">
        <f t="shared" ref="I51:AU51" si="6">(I50/10)</f>
        <v>0</v>
      </c>
      <c r="J51" s="104">
        <f t="shared" si="6"/>
        <v>0</v>
      </c>
      <c r="K51" s="104">
        <f t="shared" si="6"/>
        <v>0</v>
      </c>
      <c r="L51" s="104">
        <f t="shared" si="6"/>
        <v>0</v>
      </c>
      <c r="M51" s="104">
        <f t="shared" si="6"/>
        <v>0</v>
      </c>
      <c r="N51" s="104">
        <f t="shared" si="6"/>
        <v>0</v>
      </c>
      <c r="O51" s="104">
        <f t="shared" si="6"/>
        <v>0</v>
      </c>
      <c r="P51" s="104">
        <f t="shared" si="6"/>
        <v>0</v>
      </c>
      <c r="Q51" s="104">
        <f t="shared" si="6"/>
        <v>0</v>
      </c>
      <c r="R51" s="104">
        <f t="shared" si="6"/>
        <v>0</v>
      </c>
      <c r="S51" s="104">
        <f t="shared" si="6"/>
        <v>0</v>
      </c>
      <c r="T51" s="104">
        <f t="shared" si="6"/>
        <v>0</v>
      </c>
      <c r="U51" s="104">
        <f t="shared" si="6"/>
        <v>0</v>
      </c>
      <c r="V51" s="104">
        <f t="shared" si="6"/>
        <v>0</v>
      </c>
      <c r="W51" s="104">
        <f t="shared" si="6"/>
        <v>0</v>
      </c>
      <c r="X51" s="104">
        <f t="shared" si="6"/>
        <v>0</v>
      </c>
      <c r="Y51" s="104">
        <f t="shared" si="6"/>
        <v>0</v>
      </c>
      <c r="Z51" s="104">
        <f t="shared" si="6"/>
        <v>0</v>
      </c>
      <c r="AA51" s="104">
        <f t="shared" si="6"/>
        <v>0</v>
      </c>
      <c r="AB51" s="104">
        <f t="shared" si="6"/>
        <v>0</v>
      </c>
      <c r="AC51" s="104">
        <f t="shared" si="6"/>
        <v>0</v>
      </c>
      <c r="AD51" s="104">
        <f t="shared" si="6"/>
        <v>0</v>
      </c>
      <c r="AE51" s="104">
        <f t="shared" si="6"/>
        <v>0</v>
      </c>
      <c r="AF51" s="104">
        <f t="shared" si="6"/>
        <v>0</v>
      </c>
      <c r="AG51" s="104">
        <f t="shared" si="6"/>
        <v>0</v>
      </c>
      <c r="AH51" s="104">
        <f t="shared" si="6"/>
        <v>0</v>
      </c>
      <c r="AI51" s="104">
        <f t="shared" si="6"/>
        <v>0</v>
      </c>
      <c r="AJ51" s="104">
        <f t="shared" si="6"/>
        <v>0</v>
      </c>
      <c r="AK51" s="104">
        <f t="shared" si="6"/>
        <v>0</v>
      </c>
      <c r="AL51" s="104">
        <f t="shared" si="6"/>
        <v>0</v>
      </c>
      <c r="AM51" s="104">
        <f t="shared" si="6"/>
        <v>0</v>
      </c>
      <c r="AN51" s="104">
        <f t="shared" si="6"/>
        <v>0</v>
      </c>
      <c r="AO51" s="104">
        <f t="shared" si="6"/>
        <v>0</v>
      </c>
      <c r="AP51" s="104">
        <f t="shared" si="6"/>
        <v>0</v>
      </c>
      <c r="AQ51" s="104">
        <f t="shared" si="6"/>
        <v>0</v>
      </c>
      <c r="AR51" s="104">
        <f t="shared" si="6"/>
        <v>0</v>
      </c>
      <c r="AS51" s="104">
        <f t="shared" si="6"/>
        <v>0</v>
      </c>
      <c r="AT51" s="104">
        <f t="shared" si="6"/>
        <v>0</v>
      </c>
      <c r="AU51" s="252">
        <f t="shared" si="6"/>
        <v>0</v>
      </c>
    </row>
    <row r="52" spans="1:88" hidden="1" x14ac:dyDescent="0.25">
      <c r="A52" s="87"/>
      <c r="B52" s="248"/>
      <c r="F52" s="173" t="s">
        <v>101</v>
      </c>
      <c r="G52" s="152"/>
      <c r="H52" s="99">
        <f>COUNTIF(H18:H22,"j")</f>
        <v>0</v>
      </c>
      <c r="I52" s="99">
        <f t="shared" ref="I52:AU52" si="7">COUNTIF(I18:I22,"j")</f>
        <v>0</v>
      </c>
      <c r="J52" s="99">
        <f t="shared" si="7"/>
        <v>0</v>
      </c>
      <c r="K52" s="99">
        <f t="shared" si="7"/>
        <v>0</v>
      </c>
      <c r="L52" s="99">
        <f t="shared" si="7"/>
        <v>0</v>
      </c>
      <c r="M52" s="99">
        <f t="shared" si="7"/>
        <v>0</v>
      </c>
      <c r="N52" s="99">
        <f t="shared" si="7"/>
        <v>0</v>
      </c>
      <c r="O52" s="99">
        <f t="shared" si="7"/>
        <v>0</v>
      </c>
      <c r="P52" s="99">
        <f t="shared" si="7"/>
        <v>0</v>
      </c>
      <c r="Q52" s="99">
        <f t="shared" si="7"/>
        <v>0</v>
      </c>
      <c r="R52" s="99">
        <f t="shared" si="7"/>
        <v>0</v>
      </c>
      <c r="S52" s="99">
        <f t="shared" si="7"/>
        <v>0</v>
      </c>
      <c r="T52" s="99">
        <f t="shared" si="7"/>
        <v>0</v>
      </c>
      <c r="U52" s="99">
        <f t="shared" si="7"/>
        <v>0</v>
      </c>
      <c r="V52" s="99">
        <f t="shared" si="7"/>
        <v>0</v>
      </c>
      <c r="W52" s="99">
        <f t="shared" si="7"/>
        <v>0</v>
      </c>
      <c r="X52" s="99">
        <f t="shared" si="7"/>
        <v>0</v>
      </c>
      <c r="Y52" s="99">
        <f t="shared" si="7"/>
        <v>0</v>
      </c>
      <c r="Z52" s="99">
        <f t="shared" si="7"/>
        <v>0</v>
      </c>
      <c r="AA52" s="99">
        <f t="shared" si="7"/>
        <v>0</v>
      </c>
      <c r="AB52" s="99">
        <f t="shared" si="7"/>
        <v>0</v>
      </c>
      <c r="AC52" s="99">
        <f t="shared" si="7"/>
        <v>0</v>
      </c>
      <c r="AD52" s="99">
        <f t="shared" si="7"/>
        <v>0</v>
      </c>
      <c r="AE52" s="99">
        <f t="shared" si="7"/>
        <v>0</v>
      </c>
      <c r="AF52" s="99">
        <f t="shared" si="7"/>
        <v>0</v>
      </c>
      <c r="AG52" s="99">
        <f t="shared" si="7"/>
        <v>0</v>
      </c>
      <c r="AH52" s="99">
        <f t="shared" si="7"/>
        <v>0</v>
      </c>
      <c r="AI52" s="99">
        <f t="shared" si="7"/>
        <v>0</v>
      </c>
      <c r="AJ52" s="99">
        <f t="shared" si="7"/>
        <v>0</v>
      </c>
      <c r="AK52" s="99"/>
      <c r="AL52" s="99"/>
      <c r="AM52" s="99"/>
      <c r="AN52" s="99"/>
      <c r="AO52" s="99"/>
      <c r="AP52" s="99">
        <f t="shared" si="7"/>
        <v>0</v>
      </c>
      <c r="AQ52" s="99">
        <f t="shared" si="7"/>
        <v>0</v>
      </c>
      <c r="AR52" s="99">
        <f t="shared" si="7"/>
        <v>0</v>
      </c>
      <c r="AS52" s="99">
        <f t="shared" si="7"/>
        <v>0</v>
      </c>
      <c r="AT52" s="99">
        <f t="shared" si="7"/>
        <v>0</v>
      </c>
      <c r="AU52" s="249">
        <f t="shared" si="7"/>
        <v>0</v>
      </c>
    </row>
    <row r="53" spans="1:88" x14ac:dyDescent="0.25">
      <c r="A53" s="87"/>
      <c r="B53" s="248"/>
      <c r="F53" s="174" t="s">
        <v>102</v>
      </c>
      <c r="G53" s="152"/>
      <c r="H53" s="104">
        <f>(H52/5)</f>
        <v>0</v>
      </c>
      <c r="I53" s="104">
        <f t="shared" ref="I53:AU53" si="8">(I52/5)</f>
        <v>0</v>
      </c>
      <c r="J53" s="104">
        <f t="shared" si="8"/>
        <v>0</v>
      </c>
      <c r="K53" s="104">
        <f t="shared" si="8"/>
        <v>0</v>
      </c>
      <c r="L53" s="104">
        <f t="shared" si="8"/>
        <v>0</v>
      </c>
      <c r="M53" s="104">
        <f t="shared" si="8"/>
        <v>0</v>
      </c>
      <c r="N53" s="104">
        <f t="shared" si="8"/>
        <v>0</v>
      </c>
      <c r="O53" s="104">
        <f t="shared" si="8"/>
        <v>0</v>
      </c>
      <c r="P53" s="104">
        <f t="shared" si="8"/>
        <v>0</v>
      </c>
      <c r="Q53" s="104">
        <f t="shared" si="8"/>
        <v>0</v>
      </c>
      <c r="R53" s="104">
        <f t="shared" si="8"/>
        <v>0</v>
      </c>
      <c r="S53" s="104">
        <f t="shared" si="8"/>
        <v>0</v>
      </c>
      <c r="T53" s="104">
        <f t="shared" si="8"/>
        <v>0</v>
      </c>
      <c r="U53" s="104">
        <f t="shared" si="8"/>
        <v>0</v>
      </c>
      <c r="V53" s="104">
        <f t="shared" si="8"/>
        <v>0</v>
      </c>
      <c r="W53" s="104">
        <f t="shared" si="8"/>
        <v>0</v>
      </c>
      <c r="X53" s="104">
        <f t="shared" si="8"/>
        <v>0</v>
      </c>
      <c r="Y53" s="104">
        <f t="shared" si="8"/>
        <v>0</v>
      </c>
      <c r="Z53" s="104">
        <f t="shared" si="8"/>
        <v>0</v>
      </c>
      <c r="AA53" s="104">
        <f t="shared" si="8"/>
        <v>0</v>
      </c>
      <c r="AB53" s="104">
        <f t="shared" si="8"/>
        <v>0</v>
      </c>
      <c r="AC53" s="104">
        <f t="shared" si="8"/>
        <v>0</v>
      </c>
      <c r="AD53" s="104">
        <f t="shared" si="8"/>
        <v>0</v>
      </c>
      <c r="AE53" s="104">
        <f t="shared" si="8"/>
        <v>0</v>
      </c>
      <c r="AF53" s="104">
        <f t="shared" si="8"/>
        <v>0</v>
      </c>
      <c r="AG53" s="104">
        <f t="shared" si="8"/>
        <v>0</v>
      </c>
      <c r="AH53" s="104">
        <f t="shared" si="8"/>
        <v>0</v>
      </c>
      <c r="AI53" s="104">
        <f t="shared" si="8"/>
        <v>0</v>
      </c>
      <c r="AJ53" s="104">
        <f t="shared" si="8"/>
        <v>0</v>
      </c>
      <c r="AK53" s="104">
        <f t="shared" si="8"/>
        <v>0</v>
      </c>
      <c r="AL53" s="104">
        <f t="shared" si="8"/>
        <v>0</v>
      </c>
      <c r="AM53" s="104">
        <f t="shared" si="8"/>
        <v>0</v>
      </c>
      <c r="AN53" s="104">
        <f t="shared" si="8"/>
        <v>0</v>
      </c>
      <c r="AO53" s="104">
        <f t="shared" si="8"/>
        <v>0</v>
      </c>
      <c r="AP53" s="104">
        <f t="shared" si="8"/>
        <v>0</v>
      </c>
      <c r="AQ53" s="104">
        <f t="shared" si="8"/>
        <v>0</v>
      </c>
      <c r="AR53" s="104">
        <f t="shared" si="8"/>
        <v>0</v>
      </c>
      <c r="AS53" s="104">
        <f t="shared" si="8"/>
        <v>0</v>
      </c>
      <c r="AT53" s="104">
        <f t="shared" si="8"/>
        <v>0</v>
      </c>
      <c r="AU53" s="252">
        <f t="shared" si="8"/>
        <v>0</v>
      </c>
    </row>
    <row r="54" spans="1:88" hidden="1" x14ac:dyDescent="0.25">
      <c r="A54" s="87"/>
      <c r="B54" s="248"/>
      <c r="F54" s="173" t="s">
        <v>104</v>
      </c>
      <c r="G54" s="152"/>
      <c r="H54" s="99">
        <f>COUNTIF(H23:H26,"j")</f>
        <v>0</v>
      </c>
      <c r="I54" s="99">
        <f t="shared" ref="I54:AU54" si="9">COUNTIF(I23:I26,"j")</f>
        <v>0</v>
      </c>
      <c r="J54" s="99">
        <f t="shared" si="9"/>
        <v>0</v>
      </c>
      <c r="K54" s="99">
        <f t="shared" si="9"/>
        <v>0</v>
      </c>
      <c r="L54" s="99">
        <f t="shared" si="9"/>
        <v>0</v>
      </c>
      <c r="M54" s="99">
        <f t="shared" si="9"/>
        <v>0</v>
      </c>
      <c r="N54" s="99">
        <f t="shared" si="9"/>
        <v>0</v>
      </c>
      <c r="O54" s="99">
        <f t="shared" si="9"/>
        <v>0</v>
      </c>
      <c r="P54" s="99">
        <f t="shared" si="9"/>
        <v>0</v>
      </c>
      <c r="Q54" s="99">
        <f t="shared" si="9"/>
        <v>0</v>
      </c>
      <c r="R54" s="99">
        <f t="shared" si="9"/>
        <v>0</v>
      </c>
      <c r="S54" s="99">
        <f t="shared" si="9"/>
        <v>0</v>
      </c>
      <c r="T54" s="99">
        <f t="shared" si="9"/>
        <v>0</v>
      </c>
      <c r="U54" s="99">
        <f t="shared" si="9"/>
        <v>0</v>
      </c>
      <c r="V54" s="99">
        <f t="shared" si="9"/>
        <v>0</v>
      </c>
      <c r="W54" s="99">
        <f t="shared" si="9"/>
        <v>0</v>
      </c>
      <c r="X54" s="99">
        <f t="shared" si="9"/>
        <v>0</v>
      </c>
      <c r="Y54" s="99">
        <f t="shared" si="9"/>
        <v>0</v>
      </c>
      <c r="Z54" s="99">
        <f t="shared" si="9"/>
        <v>0</v>
      </c>
      <c r="AA54" s="99">
        <f t="shared" si="9"/>
        <v>0</v>
      </c>
      <c r="AB54" s="99">
        <f t="shared" si="9"/>
        <v>0</v>
      </c>
      <c r="AC54" s="99">
        <f t="shared" si="9"/>
        <v>0</v>
      </c>
      <c r="AD54" s="99">
        <f t="shared" si="9"/>
        <v>0</v>
      </c>
      <c r="AE54" s="99">
        <f t="shared" si="9"/>
        <v>0</v>
      </c>
      <c r="AF54" s="99">
        <f t="shared" si="9"/>
        <v>0</v>
      </c>
      <c r="AG54" s="99">
        <f t="shared" si="9"/>
        <v>0</v>
      </c>
      <c r="AH54" s="99">
        <f t="shared" si="9"/>
        <v>0</v>
      </c>
      <c r="AI54" s="99">
        <f t="shared" si="9"/>
        <v>0</v>
      </c>
      <c r="AJ54" s="99">
        <f t="shared" si="9"/>
        <v>0</v>
      </c>
      <c r="AK54" s="99"/>
      <c r="AL54" s="99"/>
      <c r="AM54" s="99"/>
      <c r="AN54" s="99"/>
      <c r="AO54" s="99"/>
      <c r="AP54" s="99">
        <f t="shared" si="9"/>
        <v>0</v>
      </c>
      <c r="AQ54" s="99">
        <f t="shared" si="9"/>
        <v>0</v>
      </c>
      <c r="AR54" s="99">
        <f t="shared" si="9"/>
        <v>0</v>
      </c>
      <c r="AS54" s="99">
        <f t="shared" si="9"/>
        <v>0</v>
      </c>
      <c r="AT54" s="99">
        <f t="shared" si="9"/>
        <v>0</v>
      </c>
      <c r="AU54" s="249">
        <f t="shared" si="9"/>
        <v>0</v>
      </c>
    </row>
    <row r="55" spans="1:88" x14ac:dyDescent="0.25">
      <c r="A55" s="87"/>
      <c r="B55" s="248"/>
      <c r="F55" s="172" t="s">
        <v>103</v>
      </c>
      <c r="G55" s="152"/>
      <c r="H55" s="104">
        <f>(H54/4)</f>
        <v>0</v>
      </c>
      <c r="I55" s="104">
        <f t="shared" ref="I55:AU55" si="10">(I54/4)</f>
        <v>0</v>
      </c>
      <c r="J55" s="104">
        <f t="shared" si="10"/>
        <v>0</v>
      </c>
      <c r="K55" s="104">
        <f t="shared" si="10"/>
        <v>0</v>
      </c>
      <c r="L55" s="104">
        <f t="shared" si="10"/>
        <v>0</v>
      </c>
      <c r="M55" s="104">
        <f t="shared" si="10"/>
        <v>0</v>
      </c>
      <c r="N55" s="104">
        <f t="shared" si="10"/>
        <v>0</v>
      </c>
      <c r="O55" s="104">
        <f t="shared" si="10"/>
        <v>0</v>
      </c>
      <c r="P55" s="104">
        <f t="shared" si="10"/>
        <v>0</v>
      </c>
      <c r="Q55" s="104">
        <f t="shared" si="10"/>
        <v>0</v>
      </c>
      <c r="R55" s="104">
        <f t="shared" si="10"/>
        <v>0</v>
      </c>
      <c r="S55" s="104">
        <f t="shared" si="10"/>
        <v>0</v>
      </c>
      <c r="T55" s="104">
        <f t="shared" si="10"/>
        <v>0</v>
      </c>
      <c r="U55" s="104">
        <f t="shared" si="10"/>
        <v>0</v>
      </c>
      <c r="V55" s="104">
        <f t="shared" si="10"/>
        <v>0</v>
      </c>
      <c r="W55" s="104">
        <f t="shared" si="10"/>
        <v>0</v>
      </c>
      <c r="X55" s="104">
        <f t="shared" si="10"/>
        <v>0</v>
      </c>
      <c r="Y55" s="104">
        <f t="shared" si="10"/>
        <v>0</v>
      </c>
      <c r="Z55" s="104">
        <f t="shared" si="10"/>
        <v>0</v>
      </c>
      <c r="AA55" s="104">
        <f t="shared" si="10"/>
        <v>0</v>
      </c>
      <c r="AB55" s="104">
        <f t="shared" si="10"/>
        <v>0</v>
      </c>
      <c r="AC55" s="104">
        <f t="shared" si="10"/>
        <v>0</v>
      </c>
      <c r="AD55" s="104">
        <f t="shared" si="10"/>
        <v>0</v>
      </c>
      <c r="AE55" s="104">
        <f t="shared" si="10"/>
        <v>0</v>
      </c>
      <c r="AF55" s="104">
        <f t="shared" si="10"/>
        <v>0</v>
      </c>
      <c r="AG55" s="104">
        <f t="shared" si="10"/>
        <v>0</v>
      </c>
      <c r="AH55" s="104">
        <f t="shared" si="10"/>
        <v>0</v>
      </c>
      <c r="AI55" s="104">
        <f t="shared" si="10"/>
        <v>0</v>
      </c>
      <c r="AJ55" s="104">
        <f t="shared" si="10"/>
        <v>0</v>
      </c>
      <c r="AK55" s="104">
        <f t="shared" si="10"/>
        <v>0</v>
      </c>
      <c r="AL55" s="104">
        <f t="shared" si="10"/>
        <v>0</v>
      </c>
      <c r="AM55" s="104">
        <f t="shared" si="10"/>
        <v>0</v>
      </c>
      <c r="AN55" s="104">
        <f t="shared" si="10"/>
        <v>0</v>
      </c>
      <c r="AO55" s="104">
        <f t="shared" si="10"/>
        <v>0</v>
      </c>
      <c r="AP55" s="104">
        <f t="shared" si="10"/>
        <v>0</v>
      </c>
      <c r="AQ55" s="104">
        <f t="shared" si="10"/>
        <v>0</v>
      </c>
      <c r="AR55" s="104">
        <f t="shared" si="10"/>
        <v>0</v>
      </c>
      <c r="AS55" s="104">
        <f t="shared" si="10"/>
        <v>0</v>
      </c>
      <c r="AT55" s="104">
        <f t="shared" si="10"/>
        <v>0</v>
      </c>
      <c r="AU55" s="252">
        <f t="shared" si="10"/>
        <v>0</v>
      </c>
    </row>
    <row r="56" spans="1:88" s="155" customFormat="1" hidden="1" x14ac:dyDescent="0.25">
      <c r="A56" s="269"/>
      <c r="B56" s="253"/>
      <c r="C56" s="171"/>
      <c r="D56" s="171"/>
      <c r="E56" s="171"/>
      <c r="F56" s="173" t="s">
        <v>105</v>
      </c>
      <c r="G56" s="154"/>
      <c r="H56" s="99">
        <f>COUNTIF(H29:H31,"j")</f>
        <v>0</v>
      </c>
      <c r="I56" s="99">
        <f t="shared" ref="I56:AU56" si="11">COUNTIF(I29:I31,"j")</f>
        <v>0</v>
      </c>
      <c r="J56" s="99">
        <f t="shared" si="11"/>
        <v>0</v>
      </c>
      <c r="K56" s="99">
        <f t="shared" si="11"/>
        <v>0</v>
      </c>
      <c r="L56" s="99">
        <f t="shared" si="11"/>
        <v>0</v>
      </c>
      <c r="M56" s="99">
        <f t="shared" si="11"/>
        <v>0</v>
      </c>
      <c r="N56" s="99">
        <f t="shared" si="11"/>
        <v>0</v>
      </c>
      <c r="O56" s="99">
        <f t="shared" si="11"/>
        <v>0</v>
      </c>
      <c r="P56" s="99">
        <f t="shared" si="11"/>
        <v>0</v>
      </c>
      <c r="Q56" s="99">
        <f t="shared" si="11"/>
        <v>0</v>
      </c>
      <c r="R56" s="99">
        <f t="shared" si="11"/>
        <v>0</v>
      </c>
      <c r="S56" s="99">
        <f t="shared" si="11"/>
        <v>0</v>
      </c>
      <c r="T56" s="99">
        <f t="shared" si="11"/>
        <v>0</v>
      </c>
      <c r="U56" s="99">
        <f t="shared" si="11"/>
        <v>0</v>
      </c>
      <c r="V56" s="99">
        <f t="shared" si="11"/>
        <v>0</v>
      </c>
      <c r="W56" s="99">
        <f t="shared" si="11"/>
        <v>0</v>
      </c>
      <c r="X56" s="99">
        <f t="shared" si="11"/>
        <v>0</v>
      </c>
      <c r="Y56" s="99">
        <f t="shared" si="11"/>
        <v>0</v>
      </c>
      <c r="Z56" s="99">
        <f t="shared" si="11"/>
        <v>0</v>
      </c>
      <c r="AA56" s="99">
        <f t="shared" si="11"/>
        <v>0</v>
      </c>
      <c r="AB56" s="99">
        <f t="shared" si="11"/>
        <v>0</v>
      </c>
      <c r="AC56" s="99">
        <f t="shared" si="11"/>
        <v>0</v>
      </c>
      <c r="AD56" s="99">
        <f t="shared" si="11"/>
        <v>0</v>
      </c>
      <c r="AE56" s="99">
        <f t="shared" si="11"/>
        <v>0</v>
      </c>
      <c r="AF56" s="99">
        <f t="shared" si="11"/>
        <v>0</v>
      </c>
      <c r="AG56" s="99">
        <f t="shared" si="11"/>
        <v>0</v>
      </c>
      <c r="AH56" s="99">
        <f t="shared" si="11"/>
        <v>0</v>
      </c>
      <c r="AI56" s="99">
        <f t="shared" si="11"/>
        <v>0</v>
      </c>
      <c r="AJ56" s="99">
        <f t="shared" si="11"/>
        <v>0</v>
      </c>
      <c r="AK56" s="99"/>
      <c r="AL56" s="99"/>
      <c r="AM56" s="99"/>
      <c r="AN56" s="99"/>
      <c r="AO56" s="99"/>
      <c r="AP56" s="99">
        <f t="shared" si="11"/>
        <v>0</v>
      </c>
      <c r="AQ56" s="99">
        <f t="shared" si="11"/>
        <v>0</v>
      </c>
      <c r="AR56" s="99">
        <f t="shared" si="11"/>
        <v>0</v>
      </c>
      <c r="AS56" s="99">
        <f t="shared" si="11"/>
        <v>0</v>
      </c>
      <c r="AT56" s="99">
        <f t="shared" si="11"/>
        <v>0</v>
      </c>
      <c r="AU56" s="249">
        <f t="shared" si="11"/>
        <v>0</v>
      </c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0"/>
      <c r="BR56" s="240"/>
      <c r="BS56" s="240"/>
      <c r="BT56" s="240"/>
      <c r="BU56" s="240"/>
      <c r="BV56" s="240"/>
      <c r="BW56" s="240"/>
      <c r="BX56" s="240"/>
      <c r="BY56" s="240"/>
      <c r="BZ56" s="240"/>
      <c r="CA56" s="240"/>
      <c r="CB56" s="240"/>
      <c r="CC56" s="240"/>
      <c r="CD56" s="240"/>
      <c r="CE56" s="240"/>
      <c r="CF56" s="240"/>
      <c r="CG56" s="240"/>
      <c r="CH56" s="240"/>
      <c r="CI56" s="240"/>
      <c r="CJ56" s="240"/>
    </row>
    <row r="57" spans="1:88" s="155" customFormat="1" hidden="1" x14ac:dyDescent="0.25">
      <c r="A57" s="269"/>
      <c r="B57" s="253"/>
      <c r="C57" s="171"/>
      <c r="D57" s="171"/>
      <c r="E57" s="171"/>
      <c r="F57" s="173" t="s">
        <v>106</v>
      </c>
      <c r="G57" s="154"/>
      <c r="H57" s="99">
        <f>SUM(H56+H47)</f>
        <v>0</v>
      </c>
      <c r="I57" s="99">
        <f t="shared" ref="I57:AU57" si="12">SUM(I56+I47)</f>
        <v>0</v>
      </c>
      <c r="J57" s="99">
        <f t="shared" si="12"/>
        <v>0</v>
      </c>
      <c r="K57" s="99">
        <f t="shared" si="12"/>
        <v>0</v>
      </c>
      <c r="L57" s="99">
        <f t="shared" si="12"/>
        <v>0</v>
      </c>
      <c r="M57" s="99">
        <f t="shared" si="12"/>
        <v>0</v>
      </c>
      <c r="N57" s="99">
        <f t="shared" si="12"/>
        <v>0</v>
      </c>
      <c r="O57" s="99">
        <f t="shared" si="12"/>
        <v>0</v>
      </c>
      <c r="P57" s="99">
        <f t="shared" si="12"/>
        <v>0</v>
      </c>
      <c r="Q57" s="99">
        <f t="shared" si="12"/>
        <v>0</v>
      </c>
      <c r="R57" s="99">
        <f t="shared" si="12"/>
        <v>0</v>
      </c>
      <c r="S57" s="99">
        <f t="shared" si="12"/>
        <v>0</v>
      </c>
      <c r="T57" s="99">
        <f t="shared" si="12"/>
        <v>0</v>
      </c>
      <c r="U57" s="99">
        <f t="shared" si="12"/>
        <v>0</v>
      </c>
      <c r="V57" s="99">
        <f t="shared" si="12"/>
        <v>0</v>
      </c>
      <c r="W57" s="99">
        <f t="shared" si="12"/>
        <v>0</v>
      </c>
      <c r="X57" s="99">
        <f t="shared" si="12"/>
        <v>0</v>
      </c>
      <c r="Y57" s="99">
        <f t="shared" si="12"/>
        <v>0</v>
      </c>
      <c r="Z57" s="99">
        <f t="shared" si="12"/>
        <v>0</v>
      </c>
      <c r="AA57" s="99">
        <f t="shared" si="12"/>
        <v>0</v>
      </c>
      <c r="AB57" s="99">
        <f t="shared" si="12"/>
        <v>0</v>
      </c>
      <c r="AC57" s="99">
        <f t="shared" si="12"/>
        <v>0</v>
      </c>
      <c r="AD57" s="99">
        <f t="shared" si="12"/>
        <v>0</v>
      </c>
      <c r="AE57" s="99">
        <f t="shared" si="12"/>
        <v>0</v>
      </c>
      <c r="AF57" s="99">
        <f t="shared" si="12"/>
        <v>0</v>
      </c>
      <c r="AG57" s="99">
        <f t="shared" si="12"/>
        <v>0</v>
      </c>
      <c r="AH57" s="99">
        <f t="shared" si="12"/>
        <v>0</v>
      </c>
      <c r="AI57" s="99">
        <f t="shared" si="12"/>
        <v>0</v>
      </c>
      <c r="AJ57" s="99">
        <f t="shared" si="12"/>
        <v>0</v>
      </c>
      <c r="AK57" s="99"/>
      <c r="AL57" s="99"/>
      <c r="AM57" s="99"/>
      <c r="AN57" s="99"/>
      <c r="AO57" s="99"/>
      <c r="AP57" s="99">
        <f t="shared" si="12"/>
        <v>0</v>
      </c>
      <c r="AQ57" s="99">
        <f t="shared" si="12"/>
        <v>0</v>
      </c>
      <c r="AR57" s="99">
        <f t="shared" si="12"/>
        <v>0</v>
      </c>
      <c r="AS57" s="99">
        <f t="shared" si="12"/>
        <v>0</v>
      </c>
      <c r="AT57" s="99">
        <f t="shared" si="12"/>
        <v>0</v>
      </c>
      <c r="AU57" s="249">
        <f t="shared" si="12"/>
        <v>0</v>
      </c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  <c r="BK57" s="240"/>
      <c r="BL57" s="240"/>
      <c r="BM57" s="240"/>
      <c r="BN57" s="240"/>
      <c r="BO57" s="240"/>
      <c r="BP57" s="240"/>
      <c r="BQ57" s="240"/>
      <c r="BR57" s="240"/>
      <c r="BS57" s="240"/>
      <c r="BT57" s="240"/>
      <c r="BU57" s="240"/>
      <c r="BV57" s="240"/>
      <c r="BW57" s="240"/>
      <c r="BX57" s="240"/>
      <c r="BY57" s="240"/>
      <c r="BZ57" s="240"/>
      <c r="CA57" s="240"/>
      <c r="CB57" s="240"/>
      <c r="CC57" s="240"/>
      <c r="CD57" s="240"/>
      <c r="CE57" s="240"/>
      <c r="CF57" s="240"/>
      <c r="CG57" s="240"/>
      <c r="CH57" s="240"/>
      <c r="CI57" s="240"/>
      <c r="CJ57" s="240"/>
    </row>
    <row r="58" spans="1:88" x14ac:dyDescent="0.25">
      <c r="A58" s="87"/>
      <c r="B58" s="248"/>
      <c r="F58" s="174" t="s">
        <v>107</v>
      </c>
      <c r="G58" s="152"/>
      <c r="H58" s="104">
        <f>(H57/8)</f>
        <v>0</v>
      </c>
      <c r="I58" s="104">
        <f t="shared" ref="I58:AU58" si="13">(I57/8)</f>
        <v>0</v>
      </c>
      <c r="J58" s="104">
        <f t="shared" si="13"/>
        <v>0</v>
      </c>
      <c r="K58" s="104">
        <f t="shared" si="13"/>
        <v>0</v>
      </c>
      <c r="L58" s="104">
        <f t="shared" si="13"/>
        <v>0</v>
      </c>
      <c r="M58" s="104">
        <f t="shared" si="13"/>
        <v>0</v>
      </c>
      <c r="N58" s="104">
        <f t="shared" si="13"/>
        <v>0</v>
      </c>
      <c r="O58" s="104">
        <f t="shared" si="13"/>
        <v>0</v>
      </c>
      <c r="P58" s="104">
        <f t="shared" si="13"/>
        <v>0</v>
      </c>
      <c r="Q58" s="104">
        <f t="shared" si="13"/>
        <v>0</v>
      </c>
      <c r="R58" s="104">
        <f t="shared" si="13"/>
        <v>0</v>
      </c>
      <c r="S58" s="104">
        <f t="shared" si="13"/>
        <v>0</v>
      </c>
      <c r="T58" s="104">
        <f t="shared" si="13"/>
        <v>0</v>
      </c>
      <c r="U58" s="104">
        <f t="shared" si="13"/>
        <v>0</v>
      </c>
      <c r="V58" s="104">
        <f t="shared" si="13"/>
        <v>0</v>
      </c>
      <c r="W58" s="104">
        <f t="shared" si="13"/>
        <v>0</v>
      </c>
      <c r="X58" s="104">
        <f t="shared" si="13"/>
        <v>0</v>
      </c>
      <c r="Y58" s="104">
        <f t="shared" si="13"/>
        <v>0</v>
      </c>
      <c r="Z58" s="104">
        <f t="shared" si="13"/>
        <v>0</v>
      </c>
      <c r="AA58" s="104">
        <f t="shared" si="13"/>
        <v>0</v>
      </c>
      <c r="AB58" s="104">
        <f t="shared" si="13"/>
        <v>0</v>
      </c>
      <c r="AC58" s="104">
        <f t="shared" si="13"/>
        <v>0</v>
      </c>
      <c r="AD58" s="104">
        <f t="shared" si="13"/>
        <v>0</v>
      </c>
      <c r="AE58" s="104">
        <f t="shared" si="13"/>
        <v>0</v>
      </c>
      <c r="AF58" s="104">
        <f t="shared" si="13"/>
        <v>0</v>
      </c>
      <c r="AG58" s="104">
        <f t="shared" si="13"/>
        <v>0</v>
      </c>
      <c r="AH58" s="104">
        <f t="shared" si="13"/>
        <v>0</v>
      </c>
      <c r="AI58" s="104">
        <f t="shared" si="13"/>
        <v>0</v>
      </c>
      <c r="AJ58" s="104">
        <f t="shared" si="13"/>
        <v>0</v>
      </c>
      <c r="AK58" s="104">
        <f t="shared" si="13"/>
        <v>0</v>
      </c>
      <c r="AL58" s="104">
        <f t="shared" si="13"/>
        <v>0</v>
      </c>
      <c r="AM58" s="104">
        <f t="shared" si="13"/>
        <v>0</v>
      </c>
      <c r="AN58" s="104">
        <f t="shared" si="13"/>
        <v>0</v>
      </c>
      <c r="AO58" s="104">
        <f t="shared" si="13"/>
        <v>0</v>
      </c>
      <c r="AP58" s="104">
        <f t="shared" si="13"/>
        <v>0</v>
      </c>
      <c r="AQ58" s="104">
        <f t="shared" si="13"/>
        <v>0</v>
      </c>
      <c r="AR58" s="104">
        <f t="shared" si="13"/>
        <v>0</v>
      </c>
      <c r="AS58" s="104">
        <f t="shared" si="13"/>
        <v>0</v>
      </c>
      <c r="AT58" s="104">
        <f t="shared" si="13"/>
        <v>0</v>
      </c>
      <c r="AU58" s="252">
        <f t="shared" si="13"/>
        <v>0</v>
      </c>
    </row>
    <row r="59" spans="1:88" hidden="1" x14ac:dyDescent="0.25">
      <c r="A59" s="87"/>
      <c r="B59" s="248"/>
      <c r="F59" s="173" t="s">
        <v>85</v>
      </c>
      <c r="G59" s="152"/>
      <c r="H59" s="99">
        <f>COUNTIF(H37:H43,"j")</f>
        <v>0</v>
      </c>
      <c r="I59" s="99">
        <f t="shared" ref="I59:AU59" si="14">COUNTIF(I37:I43,"j")</f>
        <v>0</v>
      </c>
      <c r="J59" s="99">
        <f t="shared" si="14"/>
        <v>0</v>
      </c>
      <c r="K59" s="99">
        <f t="shared" si="14"/>
        <v>0</v>
      </c>
      <c r="L59" s="99">
        <f t="shared" si="14"/>
        <v>0</v>
      </c>
      <c r="M59" s="99">
        <f t="shared" si="14"/>
        <v>0</v>
      </c>
      <c r="N59" s="99">
        <f t="shared" si="14"/>
        <v>0</v>
      </c>
      <c r="O59" s="99">
        <f t="shared" si="14"/>
        <v>0</v>
      </c>
      <c r="P59" s="99">
        <f t="shared" si="14"/>
        <v>0</v>
      </c>
      <c r="Q59" s="99">
        <f t="shared" si="14"/>
        <v>0</v>
      </c>
      <c r="R59" s="99">
        <f t="shared" si="14"/>
        <v>0</v>
      </c>
      <c r="S59" s="99">
        <f t="shared" si="14"/>
        <v>0</v>
      </c>
      <c r="T59" s="99">
        <f t="shared" si="14"/>
        <v>0</v>
      </c>
      <c r="U59" s="99">
        <f t="shared" si="14"/>
        <v>0</v>
      </c>
      <c r="V59" s="99">
        <f t="shared" si="14"/>
        <v>0</v>
      </c>
      <c r="W59" s="99">
        <f t="shared" si="14"/>
        <v>0</v>
      </c>
      <c r="X59" s="99">
        <f t="shared" si="14"/>
        <v>0</v>
      </c>
      <c r="Y59" s="99">
        <f t="shared" si="14"/>
        <v>0</v>
      </c>
      <c r="Z59" s="99">
        <f t="shared" si="14"/>
        <v>0</v>
      </c>
      <c r="AA59" s="99">
        <f t="shared" si="14"/>
        <v>0</v>
      </c>
      <c r="AB59" s="99">
        <f t="shared" si="14"/>
        <v>0</v>
      </c>
      <c r="AC59" s="99">
        <f t="shared" si="14"/>
        <v>0</v>
      </c>
      <c r="AD59" s="99">
        <f t="shared" si="14"/>
        <v>0</v>
      </c>
      <c r="AE59" s="99">
        <f t="shared" si="14"/>
        <v>0</v>
      </c>
      <c r="AF59" s="99">
        <f t="shared" si="14"/>
        <v>0</v>
      </c>
      <c r="AG59" s="99">
        <f t="shared" si="14"/>
        <v>0</v>
      </c>
      <c r="AH59" s="99">
        <f t="shared" si="14"/>
        <v>0</v>
      </c>
      <c r="AI59" s="99">
        <f t="shared" si="14"/>
        <v>0</v>
      </c>
      <c r="AJ59" s="99">
        <f t="shared" si="14"/>
        <v>0</v>
      </c>
      <c r="AK59" s="99"/>
      <c r="AL59" s="99"/>
      <c r="AM59" s="99"/>
      <c r="AN59" s="99"/>
      <c r="AO59" s="99"/>
      <c r="AP59" s="99">
        <f t="shared" si="14"/>
        <v>0</v>
      </c>
      <c r="AQ59" s="99">
        <f t="shared" si="14"/>
        <v>0</v>
      </c>
      <c r="AR59" s="99">
        <f t="shared" si="14"/>
        <v>0</v>
      </c>
      <c r="AS59" s="99">
        <f t="shared" si="14"/>
        <v>0</v>
      </c>
      <c r="AT59" s="99">
        <f t="shared" si="14"/>
        <v>0</v>
      </c>
      <c r="AU59" s="249">
        <f t="shared" si="14"/>
        <v>0</v>
      </c>
    </row>
    <row r="60" spans="1:88" x14ac:dyDescent="0.25">
      <c r="A60" s="87"/>
      <c r="B60" s="248"/>
      <c r="F60" s="172" t="s">
        <v>108</v>
      </c>
      <c r="G60" s="152"/>
      <c r="H60" s="104">
        <f>(H59/7)</f>
        <v>0</v>
      </c>
      <c r="I60" s="104">
        <f t="shared" ref="I60:AU60" si="15">(I59/7)</f>
        <v>0</v>
      </c>
      <c r="J60" s="104">
        <f t="shared" si="15"/>
        <v>0</v>
      </c>
      <c r="K60" s="104">
        <f t="shared" si="15"/>
        <v>0</v>
      </c>
      <c r="L60" s="104">
        <f t="shared" si="15"/>
        <v>0</v>
      </c>
      <c r="M60" s="104">
        <f t="shared" si="15"/>
        <v>0</v>
      </c>
      <c r="N60" s="104">
        <f t="shared" si="15"/>
        <v>0</v>
      </c>
      <c r="O60" s="104">
        <f t="shared" si="15"/>
        <v>0</v>
      </c>
      <c r="P60" s="104">
        <f t="shared" si="15"/>
        <v>0</v>
      </c>
      <c r="Q60" s="104">
        <f t="shared" si="15"/>
        <v>0</v>
      </c>
      <c r="R60" s="104">
        <f t="shared" si="15"/>
        <v>0</v>
      </c>
      <c r="S60" s="104">
        <f t="shared" si="15"/>
        <v>0</v>
      </c>
      <c r="T60" s="104">
        <f t="shared" si="15"/>
        <v>0</v>
      </c>
      <c r="U60" s="104">
        <f t="shared" si="15"/>
        <v>0</v>
      </c>
      <c r="V60" s="104">
        <f t="shared" si="15"/>
        <v>0</v>
      </c>
      <c r="W60" s="104">
        <f t="shared" si="15"/>
        <v>0</v>
      </c>
      <c r="X60" s="104">
        <f t="shared" si="15"/>
        <v>0</v>
      </c>
      <c r="Y60" s="104">
        <f t="shared" si="15"/>
        <v>0</v>
      </c>
      <c r="Z60" s="104">
        <f t="shared" si="15"/>
        <v>0</v>
      </c>
      <c r="AA60" s="104">
        <f t="shared" si="15"/>
        <v>0</v>
      </c>
      <c r="AB60" s="104">
        <f t="shared" si="15"/>
        <v>0</v>
      </c>
      <c r="AC60" s="104">
        <f t="shared" si="15"/>
        <v>0</v>
      </c>
      <c r="AD60" s="104">
        <f t="shared" si="15"/>
        <v>0</v>
      </c>
      <c r="AE60" s="104">
        <f t="shared" si="15"/>
        <v>0</v>
      </c>
      <c r="AF60" s="104">
        <f t="shared" si="15"/>
        <v>0</v>
      </c>
      <c r="AG60" s="104">
        <f t="shared" si="15"/>
        <v>0</v>
      </c>
      <c r="AH60" s="104">
        <f t="shared" si="15"/>
        <v>0</v>
      </c>
      <c r="AI60" s="104">
        <f t="shared" si="15"/>
        <v>0</v>
      </c>
      <c r="AJ60" s="104">
        <f t="shared" si="15"/>
        <v>0</v>
      </c>
      <c r="AK60" s="104">
        <f t="shared" si="15"/>
        <v>0</v>
      </c>
      <c r="AL60" s="104">
        <f t="shared" si="15"/>
        <v>0</v>
      </c>
      <c r="AM60" s="104">
        <f t="shared" si="15"/>
        <v>0</v>
      </c>
      <c r="AN60" s="104">
        <f t="shared" si="15"/>
        <v>0</v>
      </c>
      <c r="AO60" s="104">
        <f t="shared" si="15"/>
        <v>0</v>
      </c>
      <c r="AP60" s="104">
        <f t="shared" si="15"/>
        <v>0</v>
      </c>
      <c r="AQ60" s="104">
        <f t="shared" si="15"/>
        <v>0</v>
      </c>
      <c r="AR60" s="104">
        <f t="shared" si="15"/>
        <v>0</v>
      </c>
      <c r="AS60" s="104">
        <f t="shared" si="15"/>
        <v>0</v>
      </c>
      <c r="AT60" s="104">
        <f t="shared" si="15"/>
        <v>0</v>
      </c>
      <c r="AU60" s="252">
        <f t="shared" si="15"/>
        <v>0</v>
      </c>
    </row>
    <row r="61" spans="1:88" x14ac:dyDescent="0.25">
      <c r="A61" s="87"/>
      <c r="B61" s="248"/>
      <c r="F61" s="156" t="s">
        <v>86</v>
      </c>
      <c r="G61" s="133"/>
      <c r="H61" s="100">
        <f>SUM(H45:H48)</f>
        <v>0</v>
      </c>
      <c r="I61" s="100">
        <f t="shared" ref="I61:AU61" si="16">SUM(I45:I48)</f>
        <v>0</v>
      </c>
      <c r="J61" s="100">
        <f t="shared" si="16"/>
        <v>0</v>
      </c>
      <c r="K61" s="100">
        <f t="shared" si="16"/>
        <v>0</v>
      </c>
      <c r="L61" s="100">
        <f t="shared" si="16"/>
        <v>0</v>
      </c>
      <c r="M61" s="100">
        <f t="shared" si="16"/>
        <v>0</v>
      </c>
      <c r="N61" s="100">
        <f t="shared" si="16"/>
        <v>0</v>
      </c>
      <c r="O61" s="100">
        <f t="shared" si="16"/>
        <v>0</v>
      </c>
      <c r="P61" s="100">
        <f t="shared" si="16"/>
        <v>0</v>
      </c>
      <c r="Q61" s="100">
        <f t="shared" si="16"/>
        <v>0</v>
      </c>
      <c r="R61" s="100">
        <f t="shared" si="16"/>
        <v>0</v>
      </c>
      <c r="S61" s="100">
        <f t="shared" si="16"/>
        <v>0</v>
      </c>
      <c r="T61" s="100">
        <f t="shared" si="16"/>
        <v>0</v>
      </c>
      <c r="U61" s="100">
        <f t="shared" si="16"/>
        <v>0</v>
      </c>
      <c r="V61" s="100">
        <f t="shared" si="16"/>
        <v>0</v>
      </c>
      <c r="W61" s="100">
        <f t="shared" si="16"/>
        <v>0</v>
      </c>
      <c r="X61" s="100">
        <f t="shared" si="16"/>
        <v>0</v>
      </c>
      <c r="Y61" s="100">
        <f t="shared" si="16"/>
        <v>0</v>
      </c>
      <c r="Z61" s="100">
        <f t="shared" si="16"/>
        <v>0</v>
      </c>
      <c r="AA61" s="100">
        <f t="shared" si="16"/>
        <v>0</v>
      </c>
      <c r="AB61" s="100">
        <f t="shared" si="16"/>
        <v>0</v>
      </c>
      <c r="AC61" s="100">
        <f t="shared" si="16"/>
        <v>0</v>
      </c>
      <c r="AD61" s="100">
        <f t="shared" si="16"/>
        <v>0</v>
      </c>
      <c r="AE61" s="100">
        <f t="shared" si="16"/>
        <v>0</v>
      </c>
      <c r="AF61" s="100">
        <f t="shared" si="16"/>
        <v>0</v>
      </c>
      <c r="AG61" s="100">
        <f t="shared" si="16"/>
        <v>0</v>
      </c>
      <c r="AH61" s="100">
        <f t="shared" si="16"/>
        <v>0</v>
      </c>
      <c r="AI61" s="100">
        <f t="shared" si="16"/>
        <v>0</v>
      </c>
      <c r="AJ61" s="100">
        <f t="shared" si="16"/>
        <v>0</v>
      </c>
      <c r="AK61" s="100">
        <f t="shared" si="16"/>
        <v>0</v>
      </c>
      <c r="AL61" s="100">
        <f t="shared" si="16"/>
        <v>0</v>
      </c>
      <c r="AM61" s="100">
        <f t="shared" si="16"/>
        <v>0</v>
      </c>
      <c r="AN61" s="100">
        <f t="shared" si="16"/>
        <v>0</v>
      </c>
      <c r="AO61" s="100">
        <f t="shared" si="16"/>
        <v>0</v>
      </c>
      <c r="AP61" s="100">
        <f t="shared" si="16"/>
        <v>0</v>
      </c>
      <c r="AQ61" s="100">
        <f t="shared" si="16"/>
        <v>0</v>
      </c>
      <c r="AR61" s="100">
        <f t="shared" si="16"/>
        <v>0</v>
      </c>
      <c r="AS61" s="100">
        <f t="shared" si="16"/>
        <v>0</v>
      </c>
      <c r="AT61" s="100">
        <f t="shared" si="16"/>
        <v>0</v>
      </c>
      <c r="AU61" s="132">
        <f t="shared" si="16"/>
        <v>0</v>
      </c>
    </row>
    <row r="62" spans="1:88" ht="13" thickBot="1" x14ac:dyDescent="0.3">
      <c r="A62" s="268"/>
      <c r="B62" s="254"/>
      <c r="C62" s="255"/>
      <c r="D62" s="255"/>
      <c r="E62" s="255"/>
      <c r="F62" s="256" t="s">
        <v>87</v>
      </c>
      <c r="G62" s="257"/>
      <c r="H62" s="258">
        <f>(H61/34)</f>
        <v>0</v>
      </c>
      <c r="I62" s="258">
        <f t="shared" ref="I62:AU62" si="17">(I61/34)</f>
        <v>0</v>
      </c>
      <c r="J62" s="258">
        <f t="shared" si="17"/>
        <v>0</v>
      </c>
      <c r="K62" s="258">
        <f t="shared" si="17"/>
        <v>0</v>
      </c>
      <c r="L62" s="258">
        <f t="shared" si="17"/>
        <v>0</v>
      </c>
      <c r="M62" s="258">
        <f t="shared" si="17"/>
        <v>0</v>
      </c>
      <c r="N62" s="258">
        <f t="shared" si="17"/>
        <v>0</v>
      </c>
      <c r="O62" s="258">
        <f t="shared" si="17"/>
        <v>0</v>
      </c>
      <c r="P62" s="258">
        <f t="shared" si="17"/>
        <v>0</v>
      </c>
      <c r="Q62" s="258">
        <f t="shared" si="17"/>
        <v>0</v>
      </c>
      <c r="R62" s="258">
        <f t="shared" si="17"/>
        <v>0</v>
      </c>
      <c r="S62" s="258">
        <f t="shared" si="17"/>
        <v>0</v>
      </c>
      <c r="T62" s="258">
        <f t="shared" si="17"/>
        <v>0</v>
      </c>
      <c r="U62" s="258">
        <f t="shared" si="17"/>
        <v>0</v>
      </c>
      <c r="V62" s="258">
        <f t="shared" si="17"/>
        <v>0</v>
      </c>
      <c r="W62" s="258">
        <f t="shared" si="17"/>
        <v>0</v>
      </c>
      <c r="X62" s="258">
        <f t="shared" si="17"/>
        <v>0</v>
      </c>
      <c r="Y62" s="258">
        <f t="shared" si="17"/>
        <v>0</v>
      </c>
      <c r="Z62" s="258">
        <f t="shared" si="17"/>
        <v>0</v>
      </c>
      <c r="AA62" s="258">
        <f t="shared" si="17"/>
        <v>0</v>
      </c>
      <c r="AB62" s="258">
        <f t="shared" si="17"/>
        <v>0</v>
      </c>
      <c r="AC62" s="258">
        <f t="shared" si="17"/>
        <v>0</v>
      </c>
      <c r="AD62" s="258">
        <f t="shared" si="17"/>
        <v>0</v>
      </c>
      <c r="AE62" s="258">
        <f t="shared" si="17"/>
        <v>0</v>
      </c>
      <c r="AF62" s="258">
        <f t="shared" si="17"/>
        <v>0</v>
      </c>
      <c r="AG62" s="258">
        <f t="shared" si="17"/>
        <v>0</v>
      </c>
      <c r="AH62" s="258">
        <f t="shared" si="17"/>
        <v>0</v>
      </c>
      <c r="AI62" s="258">
        <f t="shared" si="17"/>
        <v>0</v>
      </c>
      <c r="AJ62" s="258">
        <f t="shared" si="17"/>
        <v>0</v>
      </c>
      <c r="AK62" s="258">
        <f t="shared" si="17"/>
        <v>0</v>
      </c>
      <c r="AL62" s="258">
        <f t="shared" si="17"/>
        <v>0</v>
      </c>
      <c r="AM62" s="258">
        <f t="shared" si="17"/>
        <v>0</v>
      </c>
      <c r="AN62" s="258">
        <f t="shared" si="17"/>
        <v>0</v>
      </c>
      <c r="AO62" s="258">
        <f t="shared" si="17"/>
        <v>0</v>
      </c>
      <c r="AP62" s="258">
        <f t="shared" si="17"/>
        <v>0</v>
      </c>
      <c r="AQ62" s="258">
        <f t="shared" si="17"/>
        <v>0</v>
      </c>
      <c r="AR62" s="258">
        <f t="shared" si="17"/>
        <v>0</v>
      </c>
      <c r="AS62" s="258">
        <f t="shared" si="17"/>
        <v>0</v>
      </c>
      <c r="AT62" s="258">
        <f t="shared" si="17"/>
        <v>0</v>
      </c>
      <c r="AU62" s="259">
        <f t="shared" si="17"/>
        <v>0</v>
      </c>
    </row>
    <row r="63" spans="1:88" x14ac:dyDescent="0.25">
      <c r="A63" s="270"/>
      <c r="B63" s="129"/>
      <c r="C63" s="129"/>
      <c r="D63" s="129"/>
      <c r="E63" s="129"/>
      <c r="F63" s="241"/>
      <c r="G63" s="242"/>
      <c r="H63" s="243"/>
      <c r="I63" s="243"/>
      <c r="J63" s="243"/>
      <c r="K63" s="243"/>
      <c r="L63" s="243"/>
      <c r="M63" s="243"/>
      <c r="N63" s="244"/>
      <c r="O63" s="244"/>
      <c r="P63" s="244"/>
      <c r="Q63" s="244"/>
      <c r="R63" s="244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4"/>
      <c r="AI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43"/>
      <c r="AT63" s="244"/>
      <c r="AU63" s="245"/>
    </row>
  </sheetData>
  <mergeCells count="13">
    <mergeCell ref="D32:D36"/>
    <mergeCell ref="E32:E36"/>
    <mergeCell ref="B29:C36"/>
    <mergeCell ref="B37:C43"/>
    <mergeCell ref="H3:AU3"/>
    <mergeCell ref="B18:B22"/>
    <mergeCell ref="C18:C22"/>
    <mergeCell ref="B23:B26"/>
    <mergeCell ref="C23:C26"/>
    <mergeCell ref="B7:C17"/>
    <mergeCell ref="D13:D17"/>
    <mergeCell ref="E13:E17"/>
    <mergeCell ref="H4:AU4"/>
  </mergeCells>
  <phoneticPr fontId="0" type="noConversion"/>
  <conditionalFormatting sqref="H62:AU62">
    <cfRule type="cellIs" dxfId="169" priority="8" stopIfTrue="1" operator="between">
      <formula>0.4</formula>
      <formula>0.59</formula>
    </cfRule>
    <cfRule type="cellIs" dxfId="168" priority="9" stopIfTrue="1" operator="between">
      <formula>0</formula>
      <formula>0.39</formula>
    </cfRule>
  </conditionalFormatting>
  <conditionalFormatting sqref="I44:AH44">
    <cfRule type="cellIs" dxfId="167" priority="4" stopIfTrue="1" operator="equal">
      <formula>"x"</formula>
    </cfRule>
    <cfRule type="cellIs" dxfId="166" priority="5" stopIfTrue="1" operator="equal">
      <formula>"?"</formula>
    </cfRule>
  </conditionalFormatting>
  <conditionalFormatting sqref="J63:K65536 U63:V65536 Z63:AA65536 AD63:AE65536 AP63:AQ65536">
    <cfRule type="cellIs" dxfId="165" priority="1" stopIfTrue="1" operator="between">
      <formula>1</formula>
      <formula>12</formula>
    </cfRule>
    <cfRule type="cellIs" dxfId="164" priority="2" stopIfTrue="1" operator="between">
      <formula>13</formula>
      <formula>25</formula>
    </cfRule>
    <cfRule type="cellIs" dxfId="163" priority="3" stopIfTrue="1" operator="between">
      <formula>37</formula>
      <formula>150</formula>
    </cfRule>
  </conditionalFormatting>
  <conditionalFormatting sqref="AI44:AT44">
    <cfRule type="cellIs" dxfId="162" priority="6" stopIfTrue="1" operator="equal">
      <formula>"x"</formula>
    </cfRule>
    <cfRule type="cellIs" dxfId="161" priority="7" stopIfTrue="1" operator="equal">
      <formula>"?"</formula>
    </cfRule>
  </conditionalFormatting>
  <pageMargins left="0.28999999999999998" right="0.2" top="1.63" bottom="0.18" header="0.24" footer="0.13"/>
  <pageSetup paperSize="9" scale="54" orientation="landscape" horizontalDpi="360" verticalDpi="300" r:id="rId1"/>
  <headerFooter alignWithMargins="0"/>
  <rowBreaks count="1" manualBreakCount="1">
    <brk id="26" min="1" max="4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AC56"/>
  <sheetViews>
    <sheetView showGridLines="0" showRowColHeaders="0" zoomScaleNormal="100" workbookViewId="0">
      <selection activeCell="Q36" sqref="Q36:AC36"/>
    </sheetView>
  </sheetViews>
  <sheetFormatPr defaultColWidth="9.1796875" defaultRowHeight="12.5" x14ac:dyDescent="0.25"/>
  <cols>
    <col min="2" max="2" width="4" style="1" customWidth="1"/>
    <col min="3" max="3" width="20.7265625" bestFit="1" customWidth="1"/>
    <col min="4" max="4" width="4.54296875" style="1" customWidth="1"/>
    <col min="5" max="5" width="12.54296875" style="1" bestFit="1" customWidth="1"/>
    <col min="6" max="6" width="6.26953125" style="1" bestFit="1" customWidth="1"/>
    <col min="7" max="7" width="10.7265625" style="28" customWidth="1"/>
    <col min="8" max="8" width="10.7265625" style="29" customWidth="1"/>
    <col min="9" max="10" width="10.7265625" customWidth="1"/>
    <col min="11" max="14" width="10.7265625" style="1" customWidth="1"/>
    <col min="15" max="15" width="16" style="1" bestFit="1" customWidth="1"/>
    <col min="16" max="16" width="21.1796875" style="1" customWidth="1"/>
  </cols>
  <sheetData>
    <row r="3" spans="2:29" ht="15.5" x14ac:dyDescent="0.35">
      <c r="B3" s="65"/>
      <c r="C3" s="65"/>
      <c r="D3" s="65"/>
      <c r="E3" s="65"/>
      <c r="F3" s="65"/>
      <c r="G3" s="65"/>
      <c r="H3" s="412" t="s">
        <v>125</v>
      </c>
      <c r="I3" s="412"/>
      <c r="J3" s="412"/>
      <c r="K3" s="412"/>
      <c r="L3" s="412"/>
      <c r="M3" s="412"/>
      <c r="N3" s="65"/>
      <c r="O3" s="65"/>
      <c r="P3" s="163"/>
    </row>
    <row r="4" spans="2:29" x14ac:dyDescent="0.25">
      <c r="B4" s="26"/>
      <c r="D4" s="26"/>
      <c r="E4" s="27" t="s">
        <v>35</v>
      </c>
      <c r="F4" s="420"/>
      <c r="G4" s="421"/>
      <c r="H4" s="26"/>
      <c r="I4" s="26"/>
      <c r="J4" s="26"/>
      <c r="K4" s="26"/>
    </row>
    <row r="5" spans="2:29" ht="13" thickBot="1" x14ac:dyDescent="0.3">
      <c r="B5" s="58"/>
    </row>
    <row r="6" spans="2:29" ht="13" thickBot="1" x14ac:dyDescent="0.3">
      <c r="B6" s="59"/>
      <c r="C6" s="30" t="s">
        <v>0</v>
      </c>
      <c r="D6" s="31" t="s">
        <v>36</v>
      </c>
      <c r="E6" s="31" t="s">
        <v>24</v>
      </c>
      <c r="F6" s="32" t="s">
        <v>4</v>
      </c>
      <c r="G6" s="33" t="s">
        <v>37</v>
      </c>
      <c r="H6" s="33" t="s">
        <v>38</v>
      </c>
      <c r="I6" s="33" t="s">
        <v>15</v>
      </c>
      <c r="J6" s="33" t="s">
        <v>129</v>
      </c>
      <c r="K6" s="422" t="s">
        <v>39</v>
      </c>
      <c r="L6" s="423"/>
      <c r="M6" s="34" t="s">
        <v>40</v>
      </c>
      <c r="N6" s="35" t="s">
        <v>41</v>
      </c>
      <c r="O6" s="34" t="s">
        <v>42</v>
      </c>
      <c r="P6" s="424" t="s">
        <v>115</v>
      </c>
      <c r="Q6" s="425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5"/>
    </row>
    <row r="7" spans="2:29" ht="13" thickBot="1" x14ac:dyDescent="0.3">
      <c r="B7" s="60"/>
      <c r="C7" s="36"/>
      <c r="D7" s="37"/>
      <c r="E7" s="37" t="s">
        <v>43</v>
      </c>
      <c r="F7" s="38"/>
      <c r="G7" s="39" t="s">
        <v>44</v>
      </c>
      <c r="H7" s="39" t="s">
        <v>45</v>
      </c>
      <c r="I7" s="39" t="s">
        <v>16</v>
      </c>
      <c r="J7" s="39" t="s">
        <v>17</v>
      </c>
      <c r="K7" s="19" t="s">
        <v>46</v>
      </c>
      <c r="L7" s="19" t="s">
        <v>22</v>
      </c>
      <c r="M7" s="40"/>
      <c r="N7" s="41"/>
      <c r="O7" s="40"/>
      <c r="P7" s="166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8"/>
    </row>
    <row r="8" spans="2:29" ht="13" thickBot="1" x14ac:dyDescent="0.3">
      <c r="B8" s="61"/>
      <c r="C8" s="42"/>
      <c r="D8" s="43"/>
      <c r="E8" s="43"/>
      <c r="F8" s="44"/>
      <c r="G8" s="198" t="s">
        <v>2</v>
      </c>
      <c r="H8" s="45" t="s">
        <v>2</v>
      </c>
      <c r="I8" s="201" t="s">
        <v>2</v>
      </c>
      <c r="J8" s="201" t="s">
        <v>2</v>
      </c>
      <c r="K8" s="46" t="s">
        <v>47</v>
      </c>
      <c r="L8" s="47" t="s">
        <v>2</v>
      </c>
      <c r="M8" s="46"/>
      <c r="N8" s="48"/>
      <c r="O8" s="49"/>
      <c r="P8" s="166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8"/>
    </row>
    <row r="9" spans="2:29" x14ac:dyDescent="0.25">
      <c r="B9" s="62">
        <f>namenlijst!B5</f>
        <v>1</v>
      </c>
      <c r="C9" s="80" t="str">
        <f>namenlijst!C5</f>
        <v>jan</v>
      </c>
      <c r="D9" s="50"/>
      <c r="E9" s="51"/>
      <c r="F9" s="50"/>
      <c r="G9" s="20">
        <v>23</v>
      </c>
      <c r="H9" s="210">
        <v>34</v>
      </c>
      <c r="I9" s="52">
        <v>5</v>
      </c>
      <c r="J9" s="20">
        <v>5</v>
      </c>
      <c r="K9" s="477" t="s">
        <v>47</v>
      </c>
      <c r="L9" s="20">
        <v>5</v>
      </c>
      <c r="M9" s="478" t="s">
        <v>47</v>
      </c>
      <c r="N9" s="478" t="s">
        <v>47</v>
      </c>
      <c r="O9" s="274" t="s">
        <v>152</v>
      </c>
      <c r="P9" s="217" t="str">
        <f>namenlijst!C5</f>
        <v>jan</v>
      </c>
      <c r="Q9" s="479" t="s">
        <v>167</v>
      </c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7"/>
      <c r="AC9" s="428"/>
    </row>
    <row r="10" spans="2:29" x14ac:dyDescent="0.25">
      <c r="B10" s="63">
        <f>namenlijst!B6</f>
        <v>2</v>
      </c>
      <c r="C10" s="81">
        <f>namenlijst!C6</f>
        <v>0</v>
      </c>
      <c r="D10" s="15"/>
      <c r="E10" s="54"/>
      <c r="F10" s="15"/>
      <c r="G10" s="9"/>
      <c r="H10" s="13"/>
      <c r="I10" s="55"/>
      <c r="J10" s="9"/>
      <c r="K10" s="13"/>
      <c r="L10" s="9"/>
      <c r="M10" s="12"/>
      <c r="N10" s="12"/>
      <c r="O10" s="9"/>
      <c r="P10" s="218">
        <f>namenlijst!C6</f>
        <v>0</v>
      </c>
      <c r="Q10" s="413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5"/>
    </row>
    <row r="11" spans="2:29" x14ac:dyDescent="0.25">
      <c r="B11" s="63">
        <f>namenlijst!B7</f>
        <v>3</v>
      </c>
      <c r="C11" s="81">
        <f>namenlijst!C7</f>
        <v>0</v>
      </c>
      <c r="D11" s="15"/>
      <c r="E11" s="54"/>
      <c r="F11" s="15"/>
      <c r="G11" s="9"/>
      <c r="H11" s="13"/>
      <c r="I11" s="55"/>
      <c r="J11" s="9"/>
      <c r="K11" s="13"/>
      <c r="L11" s="9"/>
      <c r="M11" s="12"/>
      <c r="N11" s="12"/>
      <c r="O11" s="9"/>
      <c r="P11" s="218">
        <f>namenlijst!C7</f>
        <v>0</v>
      </c>
      <c r="Q11" s="413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5"/>
    </row>
    <row r="12" spans="2:29" x14ac:dyDescent="0.25">
      <c r="B12" s="63">
        <f>namenlijst!B8</f>
        <v>4</v>
      </c>
      <c r="C12" s="81">
        <f>namenlijst!C8</f>
        <v>0</v>
      </c>
      <c r="D12" s="15"/>
      <c r="E12" s="15"/>
      <c r="F12" s="15"/>
      <c r="G12" s="9"/>
      <c r="H12" s="13"/>
      <c r="I12" s="55"/>
      <c r="J12" s="9"/>
      <c r="K12" s="13"/>
      <c r="L12" s="9"/>
      <c r="M12" s="12"/>
      <c r="N12" s="12"/>
      <c r="O12" s="9"/>
      <c r="P12" s="218">
        <f>namenlijst!C8</f>
        <v>0</v>
      </c>
      <c r="Q12" s="413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5"/>
    </row>
    <row r="13" spans="2:29" x14ac:dyDescent="0.25">
      <c r="B13" s="63">
        <f>namenlijst!B9</f>
        <v>5</v>
      </c>
      <c r="C13" s="81">
        <f>namenlijst!C9</f>
        <v>0</v>
      </c>
      <c r="D13" s="15"/>
      <c r="E13" s="15"/>
      <c r="F13" s="15"/>
      <c r="G13" s="9"/>
      <c r="H13" s="13"/>
      <c r="I13" s="55"/>
      <c r="J13" s="9"/>
      <c r="K13" s="13"/>
      <c r="L13" s="9"/>
      <c r="M13" s="12"/>
      <c r="N13" s="12"/>
      <c r="O13" s="9"/>
      <c r="P13" s="218">
        <f>namenlijst!C9</f>
        <v>0</v>
      </c>
      <c r="Q13" s="413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</row>
    <row r="14" spans="2:29" x14ac:dyDescent="0.25">
      <c r="B14" s="63">
        <f>namenlijst!B10</f>
        <v>6</v>
      </c>
      <c r="C14" s="81">
        <f>namenlijst!C10</f>
        <v>0</v>
      </c>
      <c r="D14" s="15"/>
      <c r="E14" s="15"/>
      <c r="F14" s="15"/>
      <c r="G14" s="9"/>
      <c r="H14" s="13"/>
      <c r="I14" s="55"/>
      <c r="J14" s="9"/>
      <c r="K14" s="13"/>
      <c r="L14" s="9"/>
      <c r="M14" s="12"/>
      <c r="N14" s="12"/>
      <c r="O14" s="9"/>
      <c r="P14" s="218">
        <f>namenlijst!C10</f>
        <v>0</v>
      </c>
      <c r="Q14" s="413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5"/>
    </row>
    <row r="15" spans="2:29" x14ac:dyDescent="0.25">
      <c r="B15" s="63">
        <f>namenlijst!B11</f>
        <v>7</v>
      </c>
      <c r="C15" s="81">
        <f>namenlijst!C11</f>
        <v>0</v>
      </c>
      <c r="D15" s="15"/>
      <c r="E15" s="15"/>
      <c r="F15" s="15"/>
      <c r="G15" s="9"/>
      <c r="H15" s="13"/>
      <c r="I15" s="55"/>
      <c r="J15" s="9"/>
      <c r="K15" s="13"/>
      <c r="L15" s="9"/>
      <c r="M15" s="12"/>
      <c r="N15" s="12"/>
      <c r="O15" s="9"/>
      <c r="P15" s="218">
        <f>namenlijst!C11</f>
        <v>0</v>
      </c>
      <c r="Q15" s="413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5"/>
    </row>
    <row r="16" spans="2:29" x14ac:dyDescent="0.25">
      <c r="B16" s="63">
        <f>namenlijst!B12</f>
        <v>8</v>
      </c>
      <c r="C16" s="81">
        <f>namenlijst!C12</f>
        <v>0</v>
      </c>
      <c r="D16" s="15"/>
      <c r="E16" s="54"/>
      <c r="F16" s="15"/>
      <c r="G16" s="9"/>
      <c r="H16" s="13"/>
      <c r="I16" s="55"/>
      <c r="J16" s="9"/>
      <c r="K16" s="13"/>
      <c r="L16" s="9"/>
      <c r="M16" s="12"/>
      <c r="N16" s="12"/>
      <c r="O16" s="9"/>
      <c r="P16" s="218">
        <f>namenlijst!C12</f>
        <v>0</v>
      </c>
      <c r="Q16" s="413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5"/>
    </row>
    <row r="17" spans="2:29" x14ac:dyDescent="0.25">
      <c r="B17" s="63">
        <f>namenlijst!B13</f>
        <v>9</v>
      </c>
      <c r="C17" s="81">
        <f>namenlijst!C13</f>
        <v>0</v>
      </c>
      <c r="D17" s="15"/>
      <c r="E17" s="15"/>
      <c r="F17" s="15"/>
      <c r="G17" s="9"/>
      <c r="H17" s="13"/>
      <c r="I17" s="55"/>
      <c r="J17" s="9"/>
      <c r="K17" s="13"/>
      <c r="L17" s="9"/>
      <c r="M17" s="12"/>
      <c r="N17" s="12"/>
      <c r="O17" s="9"/>
      <c r="P17" s="218">
        <f>namenlijst!C13</f>
        <v>0</v>
      </c>
      <c r="Q17" s="413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5"/>
    </row>
    <row r="18" spans="2:29" x14ac:dyDescent="0.25">
      <c r="B18" s="63">
        <f>namenlijst!B14</f>
        <v>10</v>
      </c>
      <c r="C18" s="81">
        <f>namenlijst!C14</f>
        <v>0</v>
      </c>
      <c r="D18" s="15"/>
      <c r="E18" s="15"/>
      <c r="F18" s="15"/>
      <c r="G18" s="9"/>
      <c r="H18" s="13"/>
      <c r="I18" s="55"/>
      <c r="J18" s="9"/>
      <c r="K18" s="13"/>
      <c r="L18" s="9"/>
      <c r="M18" s="12"/>
      <c r="N18" s="12"/>
      <c r="O18" s="9"/>
      <c r="P18" s="218">
        <f>namenlijst!C14</f>
        <v>0</v>
      </c>
      <c r="Q18" s="413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5"/>
    </row>
    <row r="19" spans="2:29" x14ac:dyDescent="0.25">
      <c r="B19" s="63">
        <f>namenlijst!B15</f>
        <v>11</v>
      </c>
      <c r="C19" s="81">
        <f>namenlijst!C15</f>
        <v>0</v>
      </c>
      <c r="D19" s="15"/>
      <c r="E19" s="15"/>
      <c r="F19" s="15"/>
      <c r="G19" s="9"/>
      <c r="H19" s="13"/>
      <c r="I19" s="55"/>
      <c r="J19" s="9"/>
      <c r="K19" s="13"/>
      <c r="L19" s="9"/>
      <c r="M19" s="12"/>
      <c r="N19" s="12"/>
      <c r="O19" s="9"/>
      <c r="P19" s="218">
        <f>namenlijst!C15</f>
        <v>0</v>
      </c>
      <c r="Q19" s="413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5"/>
    </row>
    <row r="20" spans="2:29" x14ac:dyDescent="0.25">
      <c r="B20" s="63">
        <f>namenlijst!B16</f>
        <v>12</v>
      </c>
      <c r="C20" s="81">
        <f>namenlijst!C16</f>
        <v>0</v>
      </c>
      <c r="D20" s="15"/>
      <c r="E20" s="15"/>
      <c r="F20" s="15"/>
      <c r="G20" s="9"/>
      <c r="H20" s="13"/>
      <c r="I20" s="55"/>
      <c r="J20" s="9"/>
      <c r="K20" s="13"/>
      <c r="L20" s="9"/>
      <c r="M20" s="12"/>
      <c r="N20" s="12"/>
      <c r="O20" s="9"/>
      <c r="P20" s="218">
        <f>namenlijst!C16</f>
        <v>0</v>
      </c>
      <c r="Q20" s="413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5"/>
    </row>
    <row r="21" spans="2:29" x14ac:dyDescent="0.25">
      <c r="B21" s="63">
        <f>namenlijst!B17</f>
        <v>13</v>
      </c>
      <c r="C21" s="81">
        <f>namenlijst!C17</f>
        <v>0</v>
      </c>
      <c r="D21" s="15"/>
      <c r="E21" s="15"/>
      <c r="F21" s="15"/>
      <c r="G21" s="9"/>
      <c r="H21" s="13"/>
      <c r="I21" s="55"/>
      <c r="J21" s="9"/>
      <c r="K21" s="13"/>
      <c r="L21" s="9"/>
      <c r="M21" s="12"/>
      <c r="N21" s="12"/>
      <c r="O21" s="9"/>
      <c r="P21" s="218">
        <f>namenlijst!C17</f>
        <v>0</v>
      </c>
      <c r="Q21" s="413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5"/>
    </row>
    <row r="22" spans="2:29" x14ac:dyDescent="0.25">
      <c r="B22" s="63">
        <f>namenlijst!B18</f>
        <v>14</v>
      </c>
      <c r="C22" s="81">
        <f>namenlijst!C18</f>
        <v>0</v>
      </c>
      <c r="D22" s="15"/>
      <c r="E22" s="15"/>
      <c r="F22" s="15"/>
      <c r="G22" s="9"/>
      <c r="H22" s="13"/>
      <c r="I22" s="55"/>
      <c r="J22" s="9"/>
      <c r="K22" s="13"/>
      <c r="L22" s="9"/>
      <c r="M22" s="12"/>
      <c r="N22" s="12"/>
      <c r="O22" s="9"/>
      <c r="P22" s="218">
        <f>namenlijst!C18</f>
        <v>0</v>
      </c>
      <c r="Q22" s="413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5"/>
    </row>
    <row r="23" spans="2:29" x14ac:dyDescent="0.25">
      <c r="B23" s="63">
        <f>namenlijst!B19</f>
        <v>15</v>
      </c>
      <c r="C23" s="81">
        <f>namenlijst!C19</f>
        <v>0</v>
      </c>
      <c r="D23" s="15"/>
      <c r="E23" s="15"/>
      <c r="F23" s="15"/>
      <c r="G23" s="9"/>
      <c r="H23" s="13"/>
      <c r="I23" s="55"/>
      <c r="J23" s="9"/>
      <c r="K23" s="13"/>
      <c r="L23" s="9"/>
      <c r="M23" s="12"/>
      <c r="N23" s="12"/>
      <c r="O23" s="9"/>
      <c r="P23" s="218">
        <f>namenlijst!C19</f>
        <v>0</v>
      </c>
      <c r="Q23" s="413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5"/>
    </row>
    <row r="24" spans="2:29" x14ac:dyDescent="0.25">
      <c r="B24" s="63">
        <f>namenlijst!B20</f>
        <v>16</v>
      </c>
      <c r="C24" s="81">
        <f>namenlijst!C20</f>
        <v>0</v>
      </c>
      <c r="D24" s="15"/>
      <c r="E24" s="15"/>
      <c r="F24" s="15"/>
      <c r="G24" s="9"/>
      <c r="H24" s="13"/>
      <c r="I24" s="55"/>
      <c r="J24" s="9"/>
      <c r="K24" s="13"/>
      <c r="L24" s="9"/>
      <c r="M24" s="12"/>
      <c r="N24" s="12"/>
      <c r="O24" s="9"/>
      <c r="P24" s="218">
        <f>namenlijst!C20</f>
        <v>0</v>
      </c>
      <c r="Q24" s="413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5"/>
    </row>
    <row r="25" spans="2:29" x14ac:dyDescent="0.25">
      <c r="B25" s="63">
        <f>namenlijst!B21</f>
        <v>17</v>
      </c>
      <c r="C25" s="81">
        <f>namenlijst!C21</f>
        <v>0</v>
      </c>
      <c r="D25" s="15"/>
      <c r="E25" s="15"/>
      <c r="F25" s="15"/>
      <c r="G25" s="9"/>
      <c r="H25" s="13"/>
      <c r="I25" s="55"/>
      <c r="J25" s="9"/>
      <c r="K25" s="13"/>
      <c r="L25" s="9"/>
      <c r="M25" s="12"/>
      <c r="N25" s="12"/>
      <c r="O25" s="9"/>
      <c r="P25" s="218">
        <f>namenlijst!C21</f>
        <v>0</v>
      </c>
      <c r="Q25" s="413"/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5"/>
    </row>
    <row r="26" spans="2:29" x14ac:dyDescent="0.25">
      <c r="B26" s="63">
        <f>namenlijst!B22</f>
        <v>18</v>
      </c>
      <c r="C26" s="81">
        <f>namenlijst!C22</f>
        <v>0</v>
      </c>
      <c r="D26" s="15"/>
      <c r="E26" s="15"/>
      <c r="F26" s="15"/>
      <c r="G26" s="9"/>
      <c r="H26" s="13"/>
      <c r="I26" s="55"/>
      <c r="J26" s="9"/>
      <c r="K26" s="13"/>
      <c r="L26" s="9"/>
      <c r="M26" s="12"/>
      <c r="N26" s="12"/>
      <c r="O26" s="9"/>
      <c r="P26" s="218">
        <f>namenlijst!C22</f>
        <v>0</v>
      </c>
      <c r="Q26" s="413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5"/>
    </row>
    <row r="27" spans="2:29" x14ac:dyDescent="0.25">
      <c r="B27" s="63">
        <f>namenlijst!B23</f>
        <v>19</v>
      </c>
      <c r="C27" s="81">
        <f>namenlijst!C23</f>
        <v>0</v>
      </c>
      <c r="D27" s="15"/>
      <c r="E27" s="15"/>
      <c r="F27" s="15"/>
      <c r="G27" s="9"/>
      <c r="H27" s="13"/>
      <c r="I27" s="55"/>
      <c r="J27" s="9"/>
      <c r="K27" s="13"/>
      <c r="L27" s="9"/>
      <c r="M27" s="12"/>
      <c r="N27" s="12"/>
      <c r="O27" s="9"/>
      <c r="P27" s="218">
        <f>namenlijst!C23</f>
        <v>0</v>
      </c>
      <c r="Q27" s="413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5"/>
    </row>
    <row r="28" spans="2:29" x14ac:dyDescent="0.25">
      <c r="B28" s="63">
        <f>namenlijst!B24</f>
        <v>20</v>
      </c>
      <c r="C28" s="81">
        <f>namenlijst!C24</f>
        <v>0</v>
      </c>
      <c r="D28" s="15"/>
      <c r="E28" s="15"/>
      <c r="F28" s="15"/>
      <c r="G28" s="9"/>
      <c r="H28" s="13"/>
      <c r="I28" s="55"/>
      <c r="J28" s="9"/>
      <c r="K28" s="13"/>
      <c r="L28" s="9"/>
      <c r="M28" s="12"/>
      <c r="N28" s="12"/>
      <c r="O28" s="9"/>
      <c r="P28" s="218">
        <f>namenlijst!C24</f>
        <v>0</v>
      </c>
      <c r="Q28" s="413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5"/>
    </row>
    <row r="29" spans="2:29" x14ac:dyDescent="0.25">
      <c r="B29" s="63">
        <f>namenlijst!B25</f>
        <v>21</v>
      </c>
      <c r="C29" s="81">
        <f>namenlijst!C25</f>
        <v>0</v>
      </c>
      <c r="D29" s="15"/>
      <c r="E29" s="15"/>
      <c r="F29" s="15"/>
      <c r="G29" s="9"/>
      <c r="H29" s="13"/>
      <c r="I29" s="55"/>
      <c r="J29" s="9"/>
      <c r="K29" s="13"/>
      <c r="L29" s="9"/>
      <c r="M29" s="12"/>
      <c r="N29" s="12"/>
      <c r="O29" s="9"/>
      <c r="P29" s="218">
        <f>namenlijst!C25</f>
        <v>0</v>
      </c>
      <c r="Q29" s="413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5"/>
    </row>
    <row r="30" spans="2:29" x14ac:dyDescent="0.25">
      <c r="B30" s="63">
        <f>namenlijst!B26</f>
        <v>22</v>
      </c>
      <c r="C30" s="81">
        <f>namenlijst!C26</f>
        <v>0</v>
      </c>
      <c r="D30" s="15"/>
      <c r="E30" s="15"/>
      <c r="F30" s="15"/>
      <c r="G30" s="9"/>
      <c r="H30" s="13"/>
      <c r="I30" s="55"/>
      <c r="J30" s="9"/>
      <c r="K30" s="13"/>
      <c r="L30" s="9"/>
      <c r="M30" s="12"/>
      <c r="N30" s="12"/>
      <c r="O30" s="9"/>
      <c r="P30" s="218">
        <f>namenlijst!C26</f>
        <v>0</v>
      </c>
      <c r="Q30" s="413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5"/>
    </row>
    <row r="31" spans="2:29" x14ac:dyDescent="0.25">
      <c r="B31" s="63">
        <f>namenlijst!B27</f>
        <v>23</v>
      </c>
      <c r="C31" s="81">
        <f>namenlijst!C27</f>
        <v>0</v>
      </c>
      <c r="D31" s="15"/>
      <c r="E31" s="15"/>
      <c r="F31" s="15"/>
      <c r="G31" s="9"/>
      <c r="H31" s="13"/>
      <c r="I31" s="55"/>
      <c r="J31" s="9"/>
      <c r="K31" s="13"/>
      <c r="L31" s="9"/>
      <c r="M31" s="12"/>
      <c r="N31" s="12"/>
      <c r="O31" s="9"/>
      <c r="P31" s="218">
        <f>namenlijst!C27</f>
        <v>0</v>
      </c>
      <c r="Q31" s="413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5"/>
    </row>
    <row r="32" spans="2:29" x14ac:dyDescent="0.25">
      <c r="B32" s="63">
        <f>namenlijst!B28</f>
        <v>24</v>
      </c>
      <c r="C32" s="81">
        <f>namenlijst!C28</f>
        <v>0</v>
      </c>
      <c r="D32" s="15"/>
      <c r="E32" s="15"/>
      <c r="F32" s="15"/>
      <c r="G32" s="9"/>
      <c r="H32" s="13"/>
      <c r="I32" s="55"/>
      <c r="J32" s="9"/>
      <c r="K32" s="13"/>
      <c r="L32" s="9"/>
      <c r="M32" s="12"/>
      <c r="N32" s="12"/>
      <c r="O32" s="9"/>
      <c r="P32" s="218">
        <f>namenlijst!C28</f>
        <v>0</v>
      </c>
      <c r="Q32" s="413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5"/>
    </row>
    <row r="33" spans="2:29" x14ac:dyDescent="0.25">
      <c r="B33" s="63">
        <f>namenlijst!B29</f>
        <v>25</v>
      </c>
      <c r="C33" s="81">
        <f>namenlijst!C29</f>
        <v>0</v>
      </c>
      <c r="D33" s="15"/>
      <c r="E33" s="15"/>
      <c r="F33" s="15"/>
      <c r="G33" s="9"/>
      <c r="H33" s="13"/>
      <c r="I33" s="55"/>
      <c r="J33" s="9"/>
      <c r="K33" s="13"/>
      <c r="L33" s="9"/>
      <c r="M33" s="12"/>
      <c r="N33" s="12"/>
      <c r="O33" s="9"/>
      <c r="P33" s="218">
        <f>namenlijst!C29</f>
        <v>0</v>
      </c>
      <c r="Q33" s="413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5"/>
    </row>
    <row r="34" spans="2:29" x14ac:dyDescent="0.25">
      <c r="B34" s="63">
        <f>namenlijst!B30</f>
        <v>26</v>
      </c>
      <c r="C34" s="81">
        <f>namenlijst!C30</f>
        <v>0</v>
      </c>
      <c r="D34" s="15"/>
      <c r="E34" s="15"/>
      <c r="F34" s="15"/>
      <c r="G34" s="9"/>
      <c r="H34" s="13"/>
      <c r="I34" s="55"/>
      <c r="J34" s="9"/>
      <c r="K34" s="13"/>
      <c r="L34" s="9"/>
      <c r="M34" s="12"/>
      <c r="N34" s="12"/>
      <c r="O34" s="9"/>
      <c r="P34" s="218">
        <f>namenlijst!C30</f>
        <v>0</v>
      </c>
      <c r="Q34" s="413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5"/>
    </row>
    <row r="35" spans="2:29" x14ac:dyDescent="0.25">
      <c r="B35" s="63">
        <f>namenlijst!B31</f>
        <v>27</v>
      </c>
      <c r="C35" s="81">
        <f>namenlijst!C31</f>
        <v>0</v>
      </c>
      <c r="D35" s="15"/>
      <c r="E35" s="15"/>
      <c r="F35" s="15"/>
      <c r="G35" s="9"/>
      <c r="H35" s="13"/>
      <c r="I35" s="55"/>
      <c r="J35" s="9"/>
      <c r="K35" s="13"/>
      <c r="L35" s="9"/>
      <c r="M35" s="12"/>
      <c r="N35" s="12"/>
      <c r="O35" s="9"/>
      <c r="P35" s="218">
        <f>namenlijst!C31</f>
        <v>0</v>
      </c>
      <c r="Q35" s="413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5"/>
    </row>
    <row r="36" spans="2:29" x14ac:dyDescent="0.25">
      <c r="B36" s="63">
        <f>namenlijst!B32</f>
        <v>28</v>
      </c>
      <c r="C36" s="81">
        <f>namenlijst!C32</f>
        <v>0</v>
      </c>
      <c r="D36" s="15"/>
      <c r="E36" s="15"/>
      <c r="F36" s="15"/>
      <c r="G36" s="9"/>
      <c r="H36" s="13"/>
      <c r="I36" s="55"/>
      <c r="J36" s="9"/>
      <c r="K36" s="13"/>
      <c r="L36" s="9"/>
      <c r="M36" s="12"/>
      <c r="N36" s="12"/>
      <c r="O36" s="9"/>
      <c r="P36" s="218">
        <f>namenlijst!C32</f>
        <v>0</v>
      </c>
      <c r="Q36" s="413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5"/>
    </row>
    <row r="37" spans="2:29" x14ac:dyDescent="0.25">
      <c r="B37" s="63">
        <f>namenlijst!B33</f>
        <v>29</v>
      </c>
      <c r="C37" s="81">
        <f>namenlijst!C33</f>
        <v>0</v>
      </c>
      <c r="D37" s="15"/>
      <c r="E37" s="15"/>
      <c r="F37" s="15"/>
      <c r="G37" s="9"/>
      <c r="H37" s="17"/>
      <c r="I37" s="55"/>
      <c r="J37" s="9"/>
      <c r="K37" s="13"/>
      <c r="L37" s="9"/>
      <c r="M37" s="12"/>
      <c r="N37" s="12"/>
      <c r="O37" s="9"/>
      <c r="P37" s="218">
        <f>namenlijst!C33</f>
        <v>0</v>
      </c>
      <c r="Q37" s="413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5"/>
    </row>
    <row r="38" spans="2:29" x14ac:dyDescent="0.25">
      <c r="B38" s="63">
        <f>namenlijst!B34</f>
        <v>30</v>
      </c>
      <c r="C38" s="81">
        <f>namenlijst!C34</f>
        <v>0</v>
      </c>
      <c r="D38" s="15"/>
      <c r="E38" s="15"/>
      <c r="F38" s="15"/>
      <c r="G38" s="9"/>
      <c r="H38" s="17"/>
      <c r="I38" s="55"/>
      <c r="J38" s="9"/>
      <c r="K38" s="13"/>
      <c r="L38" s="9"/>
      <c r="M38" s="12"/>
      <c r="N38" s="12"/>
      <c r="O38" s="9"/>
      <c r="P38" s="218">
        <f>namenlijst!C34</f>
        <v>0</v>
      </c>
      <c r="Q38" s="413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5"/>
    </row>
    <row r="39" spans="2:29" x14ac:dyDescent="0.25">
      <c r="B39" s="63">
        <f>namenlijst!B35</f>
        <v>31</v>
      </c>
      <c r="C39" s="81">
        <f>namenlijst!C35</f>
        <v>0</v>
      </c>
      <c r="D39" s="15"/>
      <c r="E39" s="15"/>
      <c r="F39" s="15"/>
      <c r="G39" s="9"/>
      <c r="H39" s="17"/>
      <c r="I39" s="55"/>
      <c r="J39" s="9"/>
      <c r="K39" s="13"/>
      <c r="L39" s="9"/>
      <c r="M39" s="12"/>
      <c r="N39" s="12"/>
      <c r="O39" s="9"/>
      <c r="P39" s="218">
        <f>namenlijst!C35</f>
        <v>0</v>
      </c>
      <c r="Q39" s="413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5"/>
    </row>
    <row r="40" spans="2:29" x14ac:dyDescent="0.25">
      <c r="B40" s="63">
        <f>namenlijst!B36</f>
        <v>32</v>
      </c>
      <c r="C40" s="81">
        <f>namenlijst!C36</f>
        <v>0</v>
      </c>
      <c r="D40" s="15"/>
      <c r="E40" s="15"/>
      <c r="F40" s="15"/>
      <c r="G40" s="9"/>
      <c r="H40" s="17"/>
      <c r="I40" s="55"/>
      <c r="J40" s="9"/>
      <c r="K40" s="13"/>
      <c r="L40" s="9"/>
      <c r="M40" s="12"/>
      <c r="N40" s="12"/>
      <c r="O40" s="9"/>
      <c r="P40" s="218">
        <f>namenlijst!C36</f>
        <v>0</v>
      </c>
      <c r="Q40" s="413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5"/>
    </row>
    <row r="41" spans="2:29" x14ac:dyDescent="0.25">
      <c r="B41" s="63">
        <f>namenlijst!B37</f>
        <v>33</v>
      </c>
      <c r="C41" s="81">
        <f>namenlijst!C37</f>
        <v>0</v>
      </c>
      <c r="D41" s="15"/>
      <c r="E41" s="15"/>
      <c r="F41" s="15"/>
      <c r="G41" s="9"/>
      <c r="H41" s="17"/>
      <c r="I41" s="55"/>
      <c r="J41" s="9"/>
      <c r="K41" s="13"/>
      <c r="L41" s="9"/>
      <c r="M41" s="12"/>
      <c r="N41" s="12"/>
      <c r="O41" s="9"/>
      <c r="P41" s="218">
        <f>namenlijst!C37</f>
        <v>0</v>
      </c>
      <c r="Q41" s="413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5"/>
    </row>
    <row r="42" spans="2:29" x14ac:dyDescent="0.25">
      <c r="B42" s="63">
        <f>namenlijst!B38</f>
        <v>34</v>
      </c>
      <c r="C42" s="81">
        <f>namenlijst!C38</f>
        <v>0</v>
      </c>
      <c r="D42" s="15"/>
      <c r="E42" s="15"/>
      <c r="F42" s="15"/>
      <c r="G42" s="9"/>
      <c r="H42" s="17"/>
      <c r="I42" s="55"/>
      <c r="J42" s="9"/>
      <c r="K42" s="13"/>
      <c r="L42" s="9"/>
      <c r="M42" s="12"/>
      <c r="N42" s="12"/>
      <c r="O42" s="9"/>
      <c r="P42" s="218">
        <f>namenlijst!C38</f>
        <v>0</v>
      </c>
      <c r="Q42" s="413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5"/>
    </row>
    <row r="43" spans="2:29" x14ac:dyDescent="0.25">
      <c r="B43" s="63">
        <f>namenlijst!B39</f>
        <v>35</v>
      </c>
      <c r="C43" s="81">
        <f>namenlijst!C39</f>
        <v>0</v>
      </c>
      <c r="D43" s="15"/>
      <c r="E43" s="15"/>
      <c r="F43" s="15"/>
      <c r="G43" s="9"/>
      <c r="H43" s="17"/>
      <c r="I43" s="55"/>
      <c r="J43" s="9"/>
      <c r="K43" s="13"/>
      <c r="L43" s="9"/>
      <c r="M43" s="12"/>
      <c r="N43" s="12"/>
      <c r="O43" s="9"/>
      <c r="P43" s="218">
        <f>namenlijst!C39</f>
        <v>0</v>
      </c>
      <c r="Q43" s="413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5"/>
    </row>
    <row r="44" spans="2:29" x14ac:dyDescent="0.25">
      <c r="B44" s="63">
        <f>namenlijst!B40</f>
        <v>36</v>
      </c>
      <c r="C44" s="81">
        <f>namenlijst!C40</f>
        <v>0</v>
      </c>
      <c r="D44" s="15"/>
      <c r="E44" s="15"/>
      <c r="F44" s="15"/>
      <c r="G44" s="9"/>
      <c r="H44" s="17"/>
      <c r="I44" s="55"/>
      <c r="J44" s="9"/>
      <c r="K44" s="13"/>
      <c r="L44" s="9"/>
      <c r="M44" s="12"/>
      <c r="N44" s="12"/>
      <c r="O44" s="9"/>
      <c r="P44" s="218">
        <f>namenlijst!C40</f>
        <v>0</v>
      </c>
      <c r="Q44" s="413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5"/>
    </row>
    <row r="45" spans="2:29" x14ac:dyDescent="0.25">
      <c r="B45" s="63">
        <f>namenlijst!B41</f>
        <v>37</v>
      </c>
      <c r="C45" s="81">
        <f>namenlijst!C41</f>
        <v>0</v>
      </c>
      <c r="D45" s="15"/>
      <c r="E45" s="15"/>
      <c r="F45" s="15"/>
      <c r="G45" s="9"/>
      <c r="H45" s="17"/>
      <c r="I45" s="55"/>
      <c r="J45" s="9"/>
      <c r="K45" s="13"/>
      <c r="L45" s="9"/>
      <c r="M45" s="12"/>
      <c r="N45" s="12"/>
      <c r="O45" s="9"/>
      <c r="P45" s="218">
        <f>namenlijst!C41</f>
        <v>0</v>
      </c>
      <c r="Q45" s="413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5"/>
    </row>
    <row r="46" spans="2:29" x14ac:dyDescent="0.25">
      <c r="B46" s="63">
        <f>namenlijst!B42</f>
        <v>38</v>
      </c>
      <c r="C46" s="81">
        <f>namenlijst!C42</f>
        <v>0</v>
      </c>
      <c r="D46" s="15"/>
      <c r="E46" s="15"/>
      <c r="F46" s="15"/>
      <c r="G46" s="9"/>
      <c r="H46" s="17"/>
      <c r="I46" s="55"/>
      <c r="J46" s="9"/>
      <c r="K46" s="13"/>
      <c r="L46" s="9"/>
      <c r="M46" s="12"/>
      <c r="N46" s="12"/>
      <c r="O46" s="9"/>
      <c r="P46" s="218">
        <f>namenlijst!C42</f>
        <v>0</v>
      </c>
      <c r="Q46" s="413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5"/>
    </row>
    <row r="47" spans="2:29" x14ac:dyDescent="0.25">
      <c r="B47" s="63">
        <f>namenlijst!B43</f>
        <v>39</v>
      </c>
      <c r="C47" s="81">
        <f>namenlijst!C43</f>
        <v>0</v>
      </c>
      <c r="D47" s="15"/>
      <c r="E47" s="15"/>
      <c r="F47" s="15"/>
      <c r="G47" s="9"/>
      <c r="H47" s="17"/>
      <c r="I47" s="55"/>
      <c r="J47" s="9"/>
      <c r="K47" s="13"/>
      <c r="L47" s="9"/>
      <c r="M47" s="21"/>
      <c r="N47" s="21"/>
      <c r="O47" s="8"/>
      <c r="P47" s="218">
        <f>namenlijst!C43</f>
        <v>0</v>
      </c>
      <c r="Q47" s="413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5"/>
    </row>
    <row r="48" spans="2:29" ht="13" thickBot="1" x14ac:dyDescent="0.3">
      <c r="B48" s="25">
        <f>namenlijst!B44</f>
        <v>40</v>
      </c>
      <c r="C48" s="82" t="str">
        <f>namenlijst!C44</f>
        <v>tante jo</v>
      </c>
      <c r="D48" s="16"/>
      <c r="E48" s="16"/>
      <c r="F48" s="16"/>
      <c r="G48" s="10"/>
      <c r="H48" s="216"/>
      <c r="I48" s="75"/>
      <c r="J48" s="10"/>
      <c r="K48" s="14"/>
      <c r="L48" s="10"/>
      <c r="M48" s="22"/>
      <c r="N48" s="22"/>
      <c r="O48" s="11"/>
      <c r="P48" s="219" t="str">
        <f>namenlijst!C44</f>
        <v>tante jo</v>
      </c>
      <c r="Q48" s="416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  <c r="AC48" s="418"/>
    </row>
    <row r="49" spans="2:16" x14ac:dyDescent="0.25">
      <c r="C49" t="s">
        <v>12</v>
      </c>
      <c r="G49" s="1">
        <f>COUNTIF(G9:G48,"&lt;5")</f>
        <v>0</v>
      </c>
      <c r="H49" s="1">
        <f>COUNTIF(H9:H48,"&gt;29")</f>
        <v>1</v>
      </c>
      <c r="I49" s="1">
        <f>COUNTIF(I9:I48,"&lt;6")</f>
        <v>1</v>
      </c>
      <c r="J49" s="1">
        <f>COUNTIF(J9:J48,"&lt;6")</f>
        <v>1</v>
      </c>
      <c r="K49" s="1">
        <f>COUNTIF(K9:K48,"n")</f>
        <v>0</v>
      </c>
      <c r="L49" s="1">
        <f>COUNTIF(L9:L48,"&lt;8")</f>
        <v>1</v>
      </c>
      <c r="M49" s="1">
        <f>COUNTIF(M9:M48,"j")</f>
        <v>1</v>
      </c>
      <c r="N49" s="1">
        <f>COUNTIF(N9:N48,"j")</f>
        <v>1</v>
      </c>
      <c r="O49" s="1">
        <f>COUNTIF(O9:O48,"o")</f>
        <v>0</v>
      </c>
      <c r="P49" s="68"/>
    </row>
    <row r="50" spans="2:16" x14ac:dyDescent="0.25">
      <c r="C50" t="s">
        <v>7</v>
      </c>
      <c r="G50" s="1">
        <f>COUNT(G9:G48)</f>
        <v>1</v>
      </c>
      <c r="H50" s="1">
        <f>COUNT(H9:H48)</f>
        <v>1</v>
      </c>
      <c r="I50" s="1">
        <f>COUNT(I9:I48)</f>
        <v>1</v>
      </c>
      <c r="J50" s="1">
        <f>COUNT(J9:J48)</f>
        <v>1</v>
      </c>
      <c r="K50" s="1">
        <f>COUNTA(K9:K48)</f>
        <v>1</v>
      </c>
      <c r="L50" s="1">
        <f>COUNT(L9:L48)</f>
        <v>1</v>
      </c>
      <c r="M50" s="1">
        <f>COUNTA(M9:M48)</f>
        <v>1</v>
      </c>
      <c r="N50" s="1">
        <f>COUNTA(N9:N48)</f>
        <v>1</v>
      </c>
      <c r="O50" s="1">
        <f>COUNTA(O9:O48)</f>
        <v>1</v>
      </c>
    </row>
    <row r="51" spans="2:16" x14ac:dyDescent="0.25">
      <c r="B51" s="64"/>
      <c r="C51" s="3" t="s">
        <v>13</v>
      </c>
      <c r="D51" s="56"/>
      <c r="E51" s="56"/>
      <c r="F51" s="56"/>
      <c r="G51" s="57">
        <f>IF(G50=0,"",IF(G50&gt;0,(G49/G50)))</f>
        <v>0</v>
      </c>
      <c r="H51" s="57">
        <f t="shared" ref="H51:O51" si="0">IF(H50=0,"",IF(H50&gt;0,(H49/H50)))</f>
        <v>1</v>
      </c>
      <c r="I51" s="57">
        <f t="shared" si="0"/>
        <v>1</v>
      </c>
      <c r="J51" s="57">
        <f>IF(J50=0,"",IF(J50&gt;0,(J49/J50)))</f>
        <v>1</v>
      </c>
      <c r="K51" s="57">
        <f t="shared" si="0"/>
        <v>0</v>
      </c>
      <c r="L51" s="57">
        <f t="shared" si="0"/>
        <v>1</v>
      </c>
      <c r="M51" s="57">
        <f t="shared" si="0"/>
        <v>1</v>
      </c>
      <c r="N51" s="57">
        <f t="shared" si="0"/>
        <v>1</v>
      </c>
      <c r="O51" s="18">
        <f t="shared" si="0"/>
        <v>0</v>
      </c>
      <c r="P51" s="169"/>
    </row>
    <row r="52" spans="2:16" ht="12.75" customHeight="1" x14ac:dyDescent="0.25">
      <c r="I52" s="1"/>
      <c r="J52" s="1"/>
    </row>
    <row r="53" spans="2:16" x14ac:dyDescent="0.25">
      <c r="F53" s="199"/>
      <c r="G53" s="419" t="s">
        <v>14</v>
      </c>
      <c r="H53" s="419"/>
      <c r="I53" s="1"/>
      <c r="J53" s="1"/>
    </row>
    <row r="54" spans="2:16" x14ac:dyDescent="0.25">
      <c r="F54" s="200"/>
      <c r="G54" s="419" t="s">
        <v>19</v>
      </c>
      <c r="H54" s="419"/>
      <c r="I54" s="1"/>
      <c r="J54" s="1"/>
    </row>
    <row r="55" spans="2:16" x14ac:dyDescent="0.25">
      <c r="G55"/>
      <c r="H55" s="1"/>
      <c r="I55" s="1"/>
      <c r="J55" s="1"/>
    </row>
    <row r="56" spans="2:16" x14ac:dyDescent="0.25">
      <c r="G56"/>
      <c r="H56" s="1"/>
      <c r="I56" s="1"/>
      <c r="J56" s="1"/>
    </row>
  </sheetData>
  <sheetProtection sheet="1" objects="1" scenarios="1"/>
  <mergeCells count="46">
    <mergeCell ref="Q10:AC10"/>
    <mergeCell ref="Q11:AC11"/>
    <mergeCell ref="F4:G4"/>
    <mergeCell ref="K6:L6"/>
    <mergeCell ref="P6:Q6"/>
    <mergeCell ref="Q9:AC9"/>
    <mergeCell ref="Q21:AC21"/>
    <mergeCell ref="Q22:AC22"/>
    <mergeCell ref="G53:H53"/>
    <mergeCell ref="G54:H54"/>
    <mergeCell ref="Q24:AC24"/>
    <mergeCell ref="Q25:AC25"/>
    <mergeCell ref="Q23:AC23"/>
    <mergeCell ref="Q26:AC26"/>
    <mergeCell ref="Q27:AC27"/>
    <mergeCell ref="Q28:AC28"/>
    <mergeCell ref="Q31:AC31"/>
    <mergeCell ref="Q32:AC32"/>
    <mergeCell ref="Q33:AC33"/>
    <mergeCell ref="Q34:AC34"/>
    <mergeCell ref="Q35:AC35"/>
    <mergeCell ref="Q12:AC12"/>
    <mergeCell ref="Q13:AC13"/>
    <mergeCell ref="Q14:AC14"/>
    <mergeCell ref="Q20:AC20"/>
    <mergeCell ref="Q15:AC15"/>
    <mergeCell ref="Q16:AC16"/>
    <mergeCell ref="Q17:AC17"/>
    <mergeCell ref="Q18:AC18"/>
    <mergeCell ref="Q19:AC19"/>
    <mergeCell ref="H3:M3"/>
    <mergeCell ref="Q42:AC42"/>
    <mergeCell ref="Q43:AC43"/>
    <mergeCell ref="Q48:AC48"/>
    <mergeCell ref="Q44:AC44"/>
    <mergeCell ref="Q45:AC45"/>
    <mergeCell ref="Q46:AC46"/>
    <mergeCell ref="Q47:AC47"/>
    <mergeCell ref="Q38:AC38"/>
    <mergeCell ref="Q39:AC39"/>
    <mergeCell ref="Q40:AC40"/>
    <mergeCell ref="Q41:AC41"/>
    <mergeCell ref="Q29:AC29"/>
    <mergeCell ref="Q30:AC30"/>
    <mergeCell ref="Q36:AC36"/>
    <mergeCell ref="Q37:AC37"/>
  </mergeCells>
  <phoneticPr fontId="0" type="noConversion"/>
  <conditionalFormatting sqref="C8:E8">
    <cfRule type="cellIs" dxfId="160" priority="5" stopIfTrue="1" operator="between">
      <formula>8</formula>
      <formula>1</formula>
    </cfRule>
  </conditionalFormatting>
  <conditionalFormatting sqref="G4:G5 G52 G57:G65541">
    <cfRule type="cellIs" dxfId="159" priority="12" stopIfTrue="1" operator="between">
      <formula>1</formula>
      <formula>6</formula>
    </cfRule>
    <cfRule type="cellIs" dxfId="158" priority="13" stopIfTrue="1" operator="between">
      <formula>7</formula>
      <formula>8</formula>
    </cfRule>
    <cfRule type="cellIs" dxfId="157" priority="14" stopIfTrue="1" operator="greaterThan">
      <formula>19</formula>
    </cfRule>
  </conditionalFormatting>
  <conditionalFormatting sqref="G9:G48">
    <cfRule type="cellIs" dxfId="156" priority="4" stopIfTrue="1" operator="equal">
      <formula>""</formula>
    </cfRule>
    <cfRule type="cellIs" dxfId="155" priority="35" stopIfTrue="1" operator="between">
      <formula>0</formula>
      <formula>4</formula>
    </cfRule>
    <cfRule type="cellIs" dxfId="154" priority="36" stopIfTrue="1" operator="between">
      <formula>5</formula>
      <formula>8</formula>
    </cfRule>
  </conditionalFormatting>
  <conditionalFormatting sqref="G53:G54 H55:H56">
    <cfRule type="cellIs" dxfId="153" priority="41" stopIfTrue="1" operator="between">
      <formula>1</formula>
      <formula>34</formula>
    </cfRule>
    <cfRule type="cellIs" dxfId="152" priority="42" stopIfTrue="1" operator="between">
      <formula>35</formula>
      <formula>50</formula>
    </cfRule>
    <cfRule type="cellIs" dxfId="151" priority="43" stopIfTrue="1" operator="between">
      <formula>67</formula>
      <formula>150</formula>
    </cfRule>
  </conditionalFormatting>
  <conditionalFormatting sqref="H9:H48">
    <cfRule type="cellIs" dxfId="150" priority="33" stopIfTrue="1" operator="between">
      <formula>24</formula>
      <formula>29</formula>
    </cfRule>
    <cfRule type="cellIs" dxfId="149" priority="34" stopIfTrue="1" operator="greaterThan">
      <formula>29</formula>
    </cfRule>
  </conditionalFormatting>
  <conditionalFormatting sqref="I9:I48">
    <cfRule type="cellIs" dxfId="148" priority="40" stopIfTrue="1" operator="between">
      <formula>6</formula>
      <formula>10</formula>
    </cfRule>
  </conditionalFormatting>
  <conditionalFormatting sqref="I9:J48">
    <cfRule type="cellIs" dxfId="147" priority="2" stopIfTrue="1" operator="equal">
      <formula>""</formula>
    </cfRule>
    <cfRule type="cellIs" dxfId="146" priority="39" stopIfTrue="1" operator="between">
      <formula>0</formula>
      <formula>5</formula>
    </cfRule>
  </conditionalFormatting>
  <conditionalFormatting sqref="J9:J48">
    <cfRule type="cellIs" dxfId="145" priority="45" stopIfTrue="1" operator="between">
      <formula>6</formula>
      <formula>7</formula>
    </cfRule>
  </conditionalFormatting>
  <conditionalFormatting sqref="K4:K8 K49:K50 K52 M52:O52 K57:K65541">
    <cfRule type="cellIs" dxfId="144" priority="8" stopIfTrue="1" operator="equal">
      <formula>"n"</formula>
    </cfRule>
    <cfRule type="cellIs" dxfId="143" priority="9" stopIfTrue="1" operator="equal">
      <formula>"d"</formula>
    </cfRule>
  </conditionalFormatting>
  <conditionalFormatting sqref="K9:K48">
    <cfRule type="cellIs" dxfId="142" priority="27" stopIfTrue="1" operator="equal">
      <formula>"n"</formula>
    </cfRule>
    <cfRule type="cellIs" dxfId="141" priority="28" stopIfTrue="1" operator="equal">
      <formula>"d"</formula>
    </cfRule>
  </conditionalFormatting>
  <conditionalFormatting sqref="K53:K56">
    <cfRule type="cellIs" dxfId="140" priority="24" stopIfTrue="1" operator="between">
      <formula>1</formula>
      <formula>12</formula>
    </cfRule>
    <cfRule type="cellIs" dxfId="139" priority="25" stopIfTrue="1" operator="between">
      <formula>13</formula>
      <formula>25</formula>
    </cfRule>
    <cfRule type="cellIs" dxfId="138" priority="26" stopIfTrue="1" operator="between">
      <formula>37</formula>
      <formula>150</formula>
    </cfRule>
  </conditionalFormatting>
  <conditionalFormatting sqref="L4:L6 L52:L65541">
    <cfRule type="cellIs" dxfId="137" priority="21" stopIfTrue="1" operator="between">
      <formula>1</formula>
      <formula>9</formula>
    </cfRule>
    <cfRule type="cellIs" dxfId="136" priority="22" stopIfTrue="1" operator="between">
      <formula>10</formula>
      <formula>14</formula>
    </cfRule>
    <cfRule type="cellIs" dxfId="135" priority="23" stopIfTrue="1" operator="greaterThan">
      <formula>19</formula>
    </cfRule>
  </conditionalFormatting>
  <conditionalFormatting sqref="L9:L48">
    <cfRule type="cellIs" dxfId="134" priority="1" stopIfTrue="1" operator="equal">
      <formula>""</formula>
    </cfRule>
    <cfRule type="cellIs" dxfId="133" priority="37" stopIfTrue="1" operator="between">
      <formula>0</formula>
      <formula>7</formula>
    </cfRule>
    <cfRule type="cellIs" dxfId="132" priority="38" stopIfTrue="1" operator="between">
      <formula>8</formula>
      <formula>13</formula>
    </cfRule>
  </conditionalFormatting>
  <conditionalFormatting sqref="M4:N8 M49:N49 M53:N65541">
    <cfRule type="cellIs" dxfId="131" priority="11" stopIfTrue="1" operator="equal">
      <formula>"j"</formula>
    </cfRule>
  </conditionalFormatting>
  <conditionalFormatting sqref="M4:N49 M53:N65541">
    <cfRule type="cellIs" dxfId="130" priority="10" stopIfTrue="1" operator="equal">
      <formula>"?"</formula>
    </cfRule>
  </conditionalFormatting>
  <conditionalFormatting sqref="M9:N48">
    <cfRule type="cellIs" dxfId="129" priority="30" stopIfTrue="1" operator="equal">
      <formula>"j"</formula>
    </cfRule>
  </conditionalFormatting>
  <conditionalFormatting sqref="N3 H4:H5 H52 H57:H65541">
    <cfRule type="cellIs" dxfId="128" priority="15" stopIfTrue="1" operator="between">
      <formula>1</formula>
      <formula>17</formula>
    </cfRule>
    <cfRule type="cellIs" dxfId="127" priority="16" stopIfTrue="1" operator="between">
      <formula>24</formula>
      <formula>29</formula>
    </cfRule>
    <cfRule type="cellIs" dxfId="126" priority="17" stopIfTrue="1" operator="greaterThan">
      <formula>30</formula>
    </cfRule>
  </conditionalFormatting>
  <conditionalFormatting sqref="O3 I4:J5 I52:J52 I57:J65541">
    <cfRule type="cellIs" dxfId="125" priority="18" stopIfTrue="1" operator="between">
      <formula>1</formula>
      <formula>8</formula>
    </cfRule>
    <cfRule type="cellIs" dxfId="124" priority="19" stopIfTrue="1" operator="between">
      <formula>9</formula>
      <formula>12</formula>
    </cfRule>
    <cfRule type="cellIs" dxfId="123" priority="20" stopIfTrue="1" operator="greaterThan">
      <formula>16</formula>
    </cfRule>
  </conditionalFormatting>
  <conditionalFormatting sqref="O4:O8 O49 O53:O65541">
    <cfRule type="cellIs" dxfId="122" priority="7" stopIfTrue="1" operator="equal">
      <formula>"o"</formula>
    </cfRule>
  </conditionalFormatting>
  <conditionalFormatting sqref="O4:O49 O53:O65541">
    <cfRule type="cellIs" dxfId="121" priority="6" stopIfTrue="1" operator="equal">
      <formula>"m"</formula>
    </cfRule>
  </conditionalFormatting>
  <conditionalFormatting sqref="O9:O48">
    <cfRule type="cellIs" dxfId="120" priority="32" stopIfTrue="1" operator="equal">
      <formula>"o"</formula>
    </cfRule>
  </conditionalFormatting>
  <pageMargins left="0.75" right="0.75" top="0.4" bottom="0.31" header="0.24" footer="0.2"/>
  <pageSetup paperSize="9" scale="83" orientation="landscape" horizontalDpi="360" verticalDpi="300" r:id="rId1"/>
  <headerFooter alignWithMargins="0"/>
  <rowBreaks count="1" manualBreakCount="1">
    <brk id="54" max="16383" man="1"/>
  </rowBreaks>
  <colBreaks count="1" manualBreakCount="1">
    <brk id="15" min="2" max="48" man="1"/>
  </colBreaks>
  <ignoredErrors>
    <ignoredError sqref="K50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AC56"/>
  <sheetViews>
    <sheetView showGridLines="0" showRowColHeaders="0" zoomScaleNormal="100" workbookViewId="0">
      <selection activeCell="Q37" sqref="Q37:AC37"/>
    </sheetView>
  </sheetViews>
  <sheetFormatPr defaultColWidth="9.1796875" defaultRowHeight="12.5" x14ac:dyDescent="0.25"/>
  <cols>
    <col min="2" max="2" width="4" style="1" customWidth="1"/>
    <col min="3" max="3" width="20.7265625" bestFit="1" customWidth="1"/>
    <col min="4" max="4" width="4.54296875" style="1" customWidth="1"/>
    <col min="5" max="5" width="12.54296875" style="1" bestFit="1" customWidth="1"/>
    <col min="6" max="6" width="6.26953125" style="1" bestFit="1" customWidth="1"/>
    <col min="7" max="7" width="10.7265625" style="28" customWidth="1"/>
    <col min="8" max="8" width="10.7265625" style="29" customWidth="1"/>
    <col min="9" max="10" width="10.7265625" customWidth="1"/>
    <col min="11" max="14" width="10.7265625" style="1" customWidth="1"/>
    <col min="15" max="15" width="16" style="1" bestFit="1" customWidth="1"/>
    <col min="16" max="16" width="21.1796875" style="1" customWidth="1"/>
  </cols>
  <sheetData>
    <row r="3" spans="2:29" ht="15.5" x14ac:dyDescent="0.35">
      <c r="B3" s="65"/>
      <c r="C3" s="65"/>
      <c r="D3" s="65"/>
      <c r="E3" s="65"/>
      <c r="F3" s="65"/>
      <c r="G3" s="65"/>
      <c r="H3" s="412" t="s">
        <v>126</v>
      </c>
      <c r="I3" s="412"/>
      <c r="J3" s="412"/>
      <c r="K3" s="412"/>
      <c r="L3" s="412"/>
      <c r="M3" s="412"/>
      <c r="N3" s="65"/>
      <c r="O3" s="65"/>
      <c r="P3" s="163"/>
    </row>
    <row r="4" spans="2:29" x14ac:dyDescent="0.25">
      <c r="B4" s="26"/>
      <c r="D4" s="26"/>
      <c r="E4" s="27" t="s">
        <v>35</v>
      </c>
      <c r="F4" s="420"/>
      <c r="G4" s="421"/>
      <c r="H4" s="26"/>
      <c r="I4" s="26"/>
      <c r="J4" s="26"/>
      <c r="K4" s="26"/>
    </row>
    <row r="5" spans="2:29" ht="13" thickBot="1" x14ac:dyDescent="0.3">
      <c r="B5" s="58"/>
    </row>
    <row r="6" spans="2:29" ht="13" thickBot="1" x14ac:dyDescent="0.3">
      <c r="B6" s="59"/>
      <c r="C6" s="30" t="s">
        <v>0</v>
      </c>
      <c r="D6" s="31" t="s">
        <v>36</v>
      </c>
      <c r="E6" s="31" t="s">
        <v>24</v>
      </c>
      <c r="F6" s="32" t="s">
        <v>4</v>
      </c>
      <c r="G6" s="33" t="s">
        <v>37</v>
      </c>
      <c r="H6" s="33" t="s">
        <v>38</v>
      </c>
      <c r="I6" s="33" t="s">
        <v>15</v>
      </c>
      <c r="J6" s="33" t="s">
        <v>15</v>
      </c>
      <c r="K6" s="422" t="s">
        <v>39</v>
      </c>
      <c r="L6" s="423"/>
      <c r="M6" s="34" t="s">
        <v>40</v>
      </c>
      <c r="N6" s="35" t="s">
        <v>41</v>
      </c>
      <c r="O6" s="34" t="s">
        <v>42</v>
      </c>
      <c r="P6" s="424" t="s">
        <v>115</v>
      </c>
      <c r="Q6" s="425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5"/>
    </row>
    <row r="7" spans="2:29" ht="13" thickBot="1" x14ac:dyDescent="0.3">
      <c r="B7" s="60"/>
      <c r="C7" s="36"/>
      <c r="D7" s="37"/>
      <c r="E7" s="37" t="s">
        <v>43</v>
      </c>
      <c r="F7" s="38"/>
      <c r="G7" s="39" t="s">
        <v>44</v>
      </c>
      <c r="H7" s="39" t="s">
        <v>45</v>
      </c>
      <c r="I7" s="39" t="s">
        <v>16</v>
      </c>
      <c r="J7" s="39" t="s">
        <v>17</v>
      </c>
      <c r="K7" s="19" t="s">
        <v>46</v>
      </c>
      <c r="L7" s="19" t="s">
        <v>22</v>
      </c>
      <c r="M7" s="40"/>
      <c r="N7" s="41"/>
      <c r="O7" s="40"/>
      <c r="P7" s="166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8"/>
    </row>
    <row r="8" spans="2:29" ht="13" thickBot="1" x14ac:dyDescent="0.3">
      <c r="B8" s="61"/>
      <c r="C8" s="42"/>
      <c r="D8" s="43"/>
      <c r="E8" s="43"/>
      <c r="F8" s="44"/>
      <c r="G8" s="198" t="s">
        <v>2</v>
      </c>
      <c r="H8" s="45" t="s">
        <v>2</v>
      </c>
      <c r="I8" s="201" t="s">
        <v>2</v>
      </c>
      <c r="J8" s="201" t="s">
        <v>2</v>
      </c>
      <c r="K8" s="46" t="s">
        <v>47</v>
      </c>
      <c r="L8" s="47" t="s">
        <v>2</v>
      </c>
      <c r="M8" s="46"/>
      <c r="N8" s="48"/>
      <c r="O8" s="49"/>
      <c r="P8" s="166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8"/>
    </row>
    <row r="9" spans="2:29" x14ac:dyDescent="0.25">
      <c r="B9" s="62">
        <f>namenlijst!B5</f>
        <v>1</v>
      </c>
      <c r="C9" s="80" t="str">
        <f>namenlijst!C5</f>
        <v>jan</v>
      </c>
      <c r="D9" s="50"/>
      <c r="E9" s="51"/>
      <c r="F9" s="50"/>
      <c r="G9" s="20"/>
      <c r="H9" s="210"/>
      <c r="I9" s="52"/>
      <c r="J9" s="20"/>
      <c r="K9" s="210"/>
      <c r="L9" s="20"/>
      <c r="M9" s="53"/>
      <c r="N9" s="53"/>
      <c r="O9" s="20"/>
      <c r="P9" s="217" t="str">
        <f>namenlijst!C5</f>
        <v>jan</v>
      </c>
      <c r="Q9" s="426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7"/>
      <c r="AC9" s="428"/>
    </row>
    <row r="10" spans="2:29" x14ac:dyDescent="0.25">
      <c r="B10" s="63">
        <f>namenlijst!B6</f>
        <v>2</v>
      </c>
      <c r="C10" s="81">
        <f>namenlijst!C6</f>
        <v>0</v>
      </c>
      <c r="D10" s="15"/>
      <c r="E10" s="54"/>
      <c r="F10" s="15"/>
      <c r="G10" s="9"/>
      <c r="H10" s="13"/>
      <c r="I10" s="55"/>
      <c r="J10" s="9"/>
      <c r="K10" s="13"/>
      <c r="L10" s="9"/>
      <c r="M10" s="12"/>
      <c r="N10" s="12"/>
      <c r="O10" s="9"/>
      <c r="P10" s="218">
        <f>namenlijst!C6</f>
        <v>0</v>
      </c>
      <c r="Q10" s="413"/>
      <c r="R10" s="414"/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5"/>
    </row>
    <row r="11" spans="2:29" x14ac:dyDescent="0.25">
      <c r="B11" s="63">
        <f>namenlijst!B7</f>
        <v>3</v>
      </c>
      <c r="C11" s="81">
        <f>namenlijst!C7</f>
        <v>0</v>
      </c>
      <c r="D11" s="15"/>
      <c r="E11" s="54"/>
      <c r="F11" s="15"/>
      <c r="G11" s="9"/>
      <c r="H11" s="13"/>
      <c r="I11" s="55"/>
      <c r="J11" s="9"/>
      <c r="K11" s="13"/>
      <c r="L11" s="9"/>
      <c r="M11" s="12"/>
      <c r="N11" s="12"/>
      <c r="O11" s="9"/>
      <c r="P11" s="218">
        <f>namenlijst!C7</f>
        <v>0</v>
      </c>
      <c r="Q11" s="413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5"/>
    </row>
    <row r="12" spans="2:29" x14ac:dyDescent="0.25">
      <c r="B12" s="63">
        <f>namenlijst!B8</f>
        <v>4</v>
      </c>
      <c r="C12" s="81">
        <f>namenlijst!C8</f>
        <v>0</v>
      </c>
      <c r="D12" s="15"/>
      <c r="E12" s="15"/>
      <c r="F12" s="15"/>
      <c r="G12" s="9"/>
      <c r="H12" s="13"/>
      <c r="I12" s="55"/>
      <c r="J12" s="9"/>
      <c r="K12" s="13"/>
      <c r="L12" s="9"/>
      <c r="M12" s="12"/>
      <c r="N12" s="12"/>
      <c r="O12" s="9"/>
      <c r="P12" s="218">
        <f>namenlijst!C8</f>
        <v>0</v>
      </c>
      <c r="Q12" s="413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5"/>
    </row>
    <row r="13" spans="2:29" x14ac:dyDescent="0.25">
      <c r="B13" s="63">
        <f>namenlijst!B9</f>
        <v>5</v>
      </c>
      <c r="C13" s="81">
        <f>namenlijst!C9</f>
        <v>0</v>
      </c>
      <c r="D13" s="15"/>
      <c r="E13" s="15"/>
      <c r="F13" s="15"/>
      <c r="G13" s="9"/>
      <c r="H13" s="13"/>
      <c r="I13" s="55"/>
      <c r="J13" s="9"/>
      <c r="K13" s="13"/>
      <c r="L13" s="9"/>
      <c r="M13" s="12"/>
      <c r="N13" s="12"/>
      <c r="O13" s="9"/>
      <c r="P13" s="218">
        <f>namenlijst!C9</f>
        <v>0</v>
      </c>
      <c r="Q13" s="413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</row>
    <row r="14" spans="2:29" x14ac:dyDescent="0.25">
      <c r="B14" s="63">
        <f>namenlijst!B10</f>
        <v>6</v>
      </c>
      <c r="C14" s="81">
        <f>namenlijst!C10</f>
        <v>0</v>
      </c>
      <c r="D14" s="15"/>
      <c r="E14" s="15"/>
      <c r="F14" s="15"/>
      <c r="G14" s="9"/>
      <c r="H14" s="13"/>
      <c r="I14" s="55"/>
      <c r="J14" s="9"/>
      <c r="K14" s="13"/>
      <c r="L14" s="9"/>
      <c r="M14" s="12"/>
      <c r="N14" s="12"/>
      <c r="O14" s="9"/>
      <c r="P14" s="218">
        <f>namenlijst!C10</f>
        <v>0</v>
      </c>
      <c r="Q14" s="413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5"/>
    </row>
    <row r="15" spans="2:29" x14ac:dyDescent="0.25">
      <c r="B15" s="63">
        <f>namenlijst!B11</f>
        <v>7</v>
      </c>
      <c r="C15" s="81">
        <f>namenlijst!C11</f>
        <v>0</v>
      </c>
      <c r="D15" s="15"/>
      <c r="E15" s="15"/>
      <c r="F15" s="15"/>
      <c r="G15" s="9"/>
      <c r="H15" s="13"/>
      <c r="I15" s="55"/>
      <c r="J15" s="9"/>
      <c r="K15" s="13"/>
      <c r="L15" s="9"/>
      <c r="M15" s="12"/>
      <c r="N15" s="12"/>
      <c r="O15" s="9"/>
      <c r="P15" s="218">
        <f>namenlijst!C11</f>
        <v>0</v>
      </c>
      <c r="Q15" s="413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5"/>
    </row>
    <row r="16" spans="2:29" x14ac:dyDescent="0.25">
      <c r="B16" s="63">
        <f>namenlijst!B12</f>
        <v>8</v>
      </c>
      <c r="C16" s="81">
        <f>namenlijst!C12</f>
        <v>0</v>
      </c>
      <c r="D16" s="15"/>
      <c r="E16" s="54"/>
      <c r="F16" s="15"/>
      <c r="G16" s="9"/>
      <c r="H16" s="13"/>
      <c r="I16" s="55"/>
      <c r="J16" s="9"/>
      <c r="K16" s="13"/>
      <c r="L16" s="9"/>
      <c r="M16" s="12"/>
      <c r="N16" s="12"/>
      <c r="O16" s="9"/>
      <c r="P16" s="218">
        <f>namenlijst!C12</f>
        <v>0</v>
      </c>
      <c r="Q16" s="413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5"/>
    </row>
    <row r="17" spans="2:29" x14ac:dyDescent="0.25">
      <c r="B17" s="63">
        <f>namenlijst!B13</f>
        <v>9</v>
      </c>
      <c r="C17" s="81">
        <f>namenlijst!C13</f>
        <v>0</v>
      </c>
      <c r="D17" s="15"/>
      <c r="E17" s="15"/>
      <c r="F17" s="15"/>
      <c r="G17" s="9"/>
      <c r="H17" s="13"/>
      <c r="I17" s="55"/>
      <c r="J17" s="9"/>
      <c r="K17" s="13"/>
      <c r="L17" s="9"/>
      <c r="M17" s="12"/>
      <c r="N17" s="12"/>
      <c r="O17" s="9"/>
      <c r="P17" s="218">
        <f>namenlijst!C13</f>
        <v>0</v>
      </c>
      <c r="Q17" s="413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5"/>
    </row>
    <row r="18" spans="2:29" x14ac:dyDescent="0.25">
      <c r="B18" s="63">
        <f>namenlijst!B14</f>
        <v>10</v>
      </c>
      <c r="C18" s="81">
        <f>namenlijst!C14</f>
        <v>0</v>
      </c>
      <c r="D18" s="15"/>
      <c r="E18" s="15"/>
      <c r="F18" s="15"/>
      <c r="G18" s="9"/>
      <c r="H18" s="13"/>
      <c r="I18" s="55"/>
      <c r="J18" s="9"/>
      <c r="K18" s="13"/>
      <c r="L18" s="9"/>
      <c r="M18" s="12"/>
      <c r="N18" s="12"/>
      <c r="O18" s="9"/>
      <c r="P18" s="218">
        <f>namenlijst!C14</f>
        <v>0</v>
      </c>
      <c r="Q18" s="413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5"/>
    </row>
    <row r="19" spans="2:29" x14ac:dyDescent="0.25">
      <c r="B19" s="63">
        <f>namenlijst!B15</f>
        <v>11</v>
      </c>
      <c r="C19" s="81">
        <f>namenlijst!C15</f>
        <v>0</v>
      </c>
      <c r="D19" s="15"/>
      <c r="E19" s="15"/>
      <c r="F19" s="15"/>
      <c r="G19" s="9"/>
      <c r="H19" s="13"/>
      <c r="I19" s="55"/>
      <c r="J19" s="9"/>
      <c r="K19" s="13"/>
      <c r="L19" s="9"/>
      <c r="M19" s="12"/>
      <c r="N19" s="12"/>
      <c r="O19" s="9"/>
      <c r="P19" s="218">
        <f>namenlijst!C15</f>
        <v>0</v>
      </c>
      <c r="Q19" s="413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5"/>
    </row>
    <row r="20" spans="2:29" x14ac:dyDescent="0.25">
      <c r="B20" s="63">
        <f>namenlijst!B16</f>
        <v>12</v>
      </c>
      <c r="C20" s="81">
        <f>namenlijst!C16</f>
        <v>0</v>
      </c>
      <c r="D20" s="15"/>
      <c r="E20" s="15"/>
      <c r="F20" s="15"/>
      <c r="G20" s="9"/>
      <c r="H20" s="13"/>
      <c r="I20" s="55"/>
      <c r="J20" s="9"/>
      <c r="K20" s="13"/>
      <c r="L20" s="9"/>
      <c r="M20" s="12"/>
      <c r="N20" s="12"/>
      <c r="O20" s="9"/>
      <c r="P20" s="218">
        <f>namenlijst!C16</f>
        <v>0</v>
      </c>
      <c r="Q20" s="413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5"/>
    </row>
    <row r="21" spans="2:29" x14ac:dyDescent="0.25">
      <c r="B21" s="63">
        <f>namenlijst!B17</f>
        <v>13</v>
      </c>
      <c r="C21" s="81">
        <f>namenlijst!C17</f>
        <v>0</v>
      </c>
      <c r="D21" s="15"/>
      <c r="E21" s="15"/>
      <c r="F21" s="15"/>
      <c r="G21" s="9"/>
      <c r="H21" s="13"/>
      <c r="I21" s="55"/>
      <c r="J21" s="9"/>
      <c r="K21" s="13"/>
      <c r="L21" s="9"/>
      <c r="M21" s="12"/>
      <c r="N21" s="12"/>
      <c r="O21" s="9"/>
      <c r="P21" s="218">
        <f>namenlijst!C17</f>
        <v>0</v>
      </c>
      <c r="Q21" s="413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5"/>
    </row>
    <row r="22" spans="2:29" x14ac:dyDescent="0.25">
      <c r="B22" s="63">
        <f>namenlijst!B18</f>
        <v>14</v>
      </c>
      <c r="C22" s="81">
        <f>namenlijst!C18</f>
        <v>0</v>
      </c>
      <c r="D22" s="15"/>
      <c r="E22" s="15"/>
      <c r="F22" s="15"/>
      <c r="G22" s="9"/>
      <c r="H22" s="13"/>
      <c r="I22" s="55"/>
      <c r="J22" s="9"/>
      <c r="K22" s="13"/>
      <c r="L22" s="9"/>
      <c r="M22" s="12"/>
      <c r="N22" s="12"/>
      <c r="O22" s="9"/>
      <c r="P22" s="218">
        <f>namenlijst!C18</f>
        <v>0</v>
      </c>
      <c r="Q22" s="413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5"/>
    </row>
    <row r="23" spans="2:29" x14ac:dyDescent="0.25">
      <c r="B23" s="63">
        <f>namenlijst!B19</f>
        <v>15</v>
      </c>
      <c r="C23" s="81">
        <f>namenlijst!C19</f>
        <v>0</v>
      </c>
      <c r="D23" s="15"/>
      <c r="E23" s="15"/>
      <c r="F23" s="15"/>
      <c r="G23" s="9"/>
      <c r="H23" s="13"/>
      <c r="I23" s="55"/>
      <c r="J23" s="9"/>
      <c r="K23" s="13"/>
      <c r="L23" s="9"/>
      <c r="M23" s="12"/>
      <c r="N23" s="12"/>
      <c r="O23" s="9"/>
      <c r="P23" s="218">
        <f>namenlijst!C19</f>
        <v>0</v>
      </c>
      <c r="Q23" s="413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5"/>
    </row>
    <row r="24" spans="2:29" x14ac:dyDescent="0.25">
      <c r="B24" s="63">
        <f>namenlijst!B20</f>
        <v>16</v>
      </c>
      <c r="C24" s="81">
        <f>namenlijst!C20</f>
        <v>0</v>
      </c>
      <c r="D24" s="15"/>
      <c r="E24" s="15"/>
      <c r="F24" s="15"/>
      <c r="G24" s="9"/>
      <c r="H24" s="13"/>
      <c r="I24" s="55"/>
      <c r="J24" s="9"/>
      <c r="K24" s="13"/>
      <c r="L24" s="9"/>
      <c r="M24" s="12"/>
      <c r="N24" s="12"/>
      <c r="O24" s="9"/>
      <c r="P24" s="218">
        <f>namenlijst!C20</f>
        <v>0</v>
      </c>
      <c r="Q24" s="413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5"/>
    </row>
    <row r="25" spans="2:29" x14ac:dyDescent="0.25">
      <c r="B25" s="63">
        <f>namenlijst!B21</f>
        <v>17</v>
      </c>
      <c r="C25" s="81">
        <f>namenlijst!C21</f>
        <v>0</v>
      </c>
      <c r="D25" s="15"/>
      <c r="E25" s="15"/>
      <c r="F25" s="15"/>
      <c r="G25" s="9"/>
      <c r="H25" s="13"/>
      <c r="I25" s="55"/>
      <c r="J25" s="9"/>
      <c r="K25" s="13"/>
      <c r="L25" s="9"/>
      <c r="M25" s="12"/>
      <c r="N25" s="12"/>
      <c r="O25" s="9"/>
      <c r="P25" s="218">
        <f>namenlijst!C21</f>
        <v>0</v>
      </c>
      <c r="Q25" s="413"/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5"/>
    </row>
    <row r="26" spans="2:29" x14ac:dyDescent="0.25">
      <c r="B26" s="63">
        <f>namenlijst!B22</f>
        <v>18</v>
      </c>
      <c r="C26" s="81">
        <f>namenlijst!C22</f>
        <v>0</v>
      </c>
      <c r="D26" s="15"/>
      <c r="E26" s="15"/>
      <c r="F26" s="15"/>
      <c r="G26" s="9"/>
      <c r="H26" s="13"/>
      <c r="I26" s="55"/>
      <c r="J26" s="9"/>
      <c r="K26" s="13"/>
      <c r="L26" s="9"/>
      <c r="M26" s="12"/>
      <c r="N26" s="12"/>
      <c r="O26" s="9"/>
      <c r="P26" s="218">
        <f>namenlijst!C22</f>
        <v>0</v>
      </c>
      <c r="Q26" s="413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5"/>
    </row>
    <row r="27" spans="2:29" x14ac:dyDescent="0.25">
      <c r="B27" s="63">
        <f>namenlijst!B23</f>
        <v>19</v>
      </c>
      <c r="C27" s="81">
        <f>namenlijst!C23</f>
        <v>0</v>
      </c>
      <c r="D27" s="15"/>
      <c r="E27" s="15"/>
      <c r="F27" s="15"/>
      <c r="G27" s="9"/>
      <c r="H27" s="13"/>
      <c r="I27" s="55"/>
      <c r="J27" s="9"/>
      <c r="K27" s="13"/>
      <c r="L27" s="9"/>
      <c r="M27" s="12"/>
      <c r="N27" s="12"/>
      <c r="O27" s="9"/>
      <c r="P27" s="218">
        <f>namenlijst!C23</f>
        <v>0</v>
      </c>
      <c r="Q27" s="413"/>
      <c r="R27" s="414"/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5"/>
    </row>
    <row r="28" spans="2:29" x14ac:dyDescent="0.25">
      <c r="B28" s="63">
        <f>namenlijst!B24</f>
        <v>20</v>
      </c>
      <c r="C28" s="81">
        <f>namenlijst!C24</f>
        <v>0</v>
      </c>
      <c r="D28" s="15"/>
      <c r="E28" s="15"/>
      <c r="F28" s="15"/>
      <c r="G28" s="9"/>
      <c r="H28" s="13"/>
      <c r="I28" s="55"/>
      <c r="J28" s="9"/>
      <c r="K28" s="13"/>
      <c r="L28" s="9"/>
      <c r="M28" s="12"/>
      <c r="N28" s="12"/>
      <c r="O28" s="9"/>
      <c r="P28" s="218">
        <f>namenlijst!C24</f>
        <v>0</v>
      </c>
      <c r="Q28" s="413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5"/>
    </row>
    <row r="29" spans="2:29" x14ac:dyDescent="0.25">
      <c r="B29" s="63">
        <f>namenlijst!B25</f>
        <v>21</v>
      </c>
      <c r="C29" s="81">
        <f>namenlijst!C25</f>
        <v>0</v>
      </c>
      <c r="D29" s="15"/>
      <c r="E29" s="15"/>
      <c r="F29" s="15"/>
      <c r="G29" s="9"/>
      <c r="H29" s="13"/>
      <c r="I29" s="55"/>
      <c r="J29" s="9"/>
      <c r="K29" s="13"/>
      <c r="L29" s="9"/>
      <c r="M29" s="12"/>
      <c r="N29" s="12"/>
      <c r="O29" s="9"/>
      <c r="P29" s="218">
        <f>namenlijst!C25</f>
        <v>0</v>
      </c>
      <c r="Q29" s="413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5"/>
    </row>
    <row r="30" spans="2:29" x14ac:dyDescent="0.25">
      <c r="B30" s="63">
        <f>namenlijst!B26</f>
        <v>22</v>
      </c>
      <c r="C30" s="81">
        <f>namenlijst!C26</f>
        <v>0</v>
      </c>
      <c r="D30" s="15"/>
      <c r="E30" s="15"/>
      <c r="F30" s="15"/>
      <c r="G30" s="9"/>
      <c r="H30" s="13"/>
      <c r="I30" s="55"/>
      <c r="J30" s="9"/>
      <c r="K30" s="13"/>
      <c r="L30" s="9"/>
      <c r="M30" s="12"/>
      <c r="N30" s="12"/>
      <c r="O30" s="9"/>
      <c r="P30" s="218">
        <f>namenlijst!C26</f>
        <v>0</v>
      </c>
      <c r="Q30" s="413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5"/>
    </row>
    <row r="31" spans="2:29" x14ac:dyDescent="0.25">
      <c r="B31" s="63">
        <f>namenlijst!B27</f>
        <v>23</v>
      </c>
      <c r="C31" s="81">
        <f>namenlijst!C27</f>
        <v>0</v>
      </c>
      <c r="D31" s="15"/>
      <c r="E31" s="15"/>
      <c r="F31" s="15"/>
      <c r="G31" s="9"/>
      <c r="H31" s="13"/>
      <c r="I31" s="55"/>
      <c r="J31" s="9"/>
      <c r="K31" s="13"/>
      <c r="L31" s="9"/>
      <c r="M31" s="12"/>
      <c r="N31" s="12"/>
      <c r="O31" s="9"/>
      <c r="P31" s="218">
        <f>namenlijst!C27</f>
        <v>0</v>
      </c>
      <c r="Q31" s="413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5"/>
    </row>
    <row r="32" spans="2:29" x14ac:dyDescent="0.25">
      <c r="B32" s="63">
        <f>namenlijst!B28</f>
        <v>24</v>
      </c>
      <c r="C32" s="81">
        <f>namenlijst!C28</f>
        <v>0</v>
      </c>
      <c r="D32" s="15"/>
      <c r="E32" s="15"/>
      <c r="F32" s="15"/>
      <c r="G32" s="9"/>
      <c r="H32" s="13"/>
      <c r="I32" s="55"/>
      <c r="J32" s="9"/>
      <c r="K32" s="13"/>
      <c r="L32" s="9"/>
      <c r="M32" s="12"/>
      <c r="N32" s="12"/>
      <c r="O32" s="9"/>
      <c r="P32" s="218">
        <f>namenlijst!C28</f>
        <v>0</v>
      </c>
      <c r="Q32" s="413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5"/>
    </row>
    <row r="33" spans="2:29" x14ac:dyDescent="0.25">
      <c r="B33" s="63">
        <f>namenlijst!B29</f>
        <v>25</v>
      </c>
      <c r="C33" s="81">
        <f>namenlijst!C29</f>
        <v>0</v>
      </c>
      <c r="D33" s="15"/>
      <c r="E33" s="15"/>
      <c r="F33" s="15"/>
      <c r="G33" s="9"/>
      <c r="H33" s="13"/>
      <c r="I33" s="55"/>
      <c r="J33" s="9"/>
      <c r="K33" s="13"/>
      <c r="L33" s="9"/>
      <c r="M33" s="12"/>
      <c r="N33" s="12"/>
      <c r="O33" s="9"/>
      <c r="P33" s="218">
        <f>namenlijst!C29</f>
        <v>0</v>
      </c>
      <c r="Q33" s="413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5"/>
    </row>
    <row r="34" spans="2:29" x14ac:dyDescent="0.25">
      <c r="B34" s="63">
        <f>namenlijst!B30</f>
        <v>26</v>
      </c>
      <c r="C34" s="81">
        <f>namenlijst!C30</f>
        <v>0</v>
      </c>
      <c r="D34" s="15"/>
      <c r="E34" s="15"/>
      <c r="F34" s="15"/>
      <c r="G34" s="9"/>
      <c r="H34" s="13"/>
      <c r="I34" s="55"/>
      <c r="J34" s="9"/>
      <c r="K34" s="13"/>
      <c r="L34" s="9"/>
      <c r="M34" s="12"/>
      <c r="N34" s="12"/>
      <c r="O34" s="9"/>
      <c r="P34" s="218">
        <f>namenlijst!C30</f>
        <v>0</v>
      </c>
      <c r="Q34" s="413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5"/>
    </row>
    <row r="35" spans="2:29" x14ac:dyDescent="0.25">
      <c r="B35" s="63">
        <f>namenlijst!B31</f>
        <v>27</v>
      </c>
      <c r="C35" s="81">
        <f>namenlijst!C31</f>
        <v>0</v>
      </c>
      <c r="D35" s="15"/>
      <c r="E35" s="15"/>
      <c r="F35" s="15"/>
      <c r="G35" s="9"/>
      <c r="H35" s="13"/>
      <c r="I35" s="55"/>
      <c r="J35" s="9"/>
      <c r="K35" s="13"/>
      <c r="L35" s="9"/>
      <c r="M35" s="12"/>
      <c r="N35" s="12"/>
      <c r="O35" s="9"/>
      <c r="P35" s="218">
        <f>namenlijst!C31</f>
        <v>0</v>
      </c>
      <c r="Q35" s="413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5"/>
    </row>
    <row r="36" spans="2:29" x14ac:dyDescent="0.25">
      <c r="B36" s="63">
        <f>namenlijst!B32</f>
        <v>28</v>
      </c>
      <c r="C36" s="81">
        <f>namenlijst!C32</f>
        <v>0</v>
      </c>
      <c r="D36" s="15"/>
      <c r="E36" s="15"/>
      <c r="F36" s="15"/>
      <c r="G36" s="9"/>
      <c r="H36" s="13"/>
      <c r="I36" s="55"/>
      <c r="J36" s="9"/>
      <c r="K36" s="13"/>
      <c r="L36" s="9"/>
      <c r="M36" s="12"/>
      <c r="N36" s="12"/>
      <c r="O36" s="9"/>
      <c r="P36" s="218">
        <f>namenlijst!C32</f>
        <v>0</v>
      </c>
      <c r="Q36" s="413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5"/>
    </row>
    <row r="37" spans="2:29" x14ac:dyDescent="0.25">
      <c r="B37" s="63">
        <f>namenlijst!B33</f>
        <v>29</v>
      </c>
      <c r="C37" s="81">
        <f>namenlijst!C33</f>
        <v>0</v>
      </c>
      <c r="D37" s="15"/>
      <c r="E37" s="15"/>
      <c r="F37" s="15"/>
      <c r="G37" s="9"/>
      <c r="H37" s="17"/>
      <c r="I37" s="55"/>
      <c r="J37" s="9"/>
      <c r="K37" s="13"/>
      <c r="L37" s="9"/>
      <c r="M37" s="12"/>
      <c r="N37" s="12"/>
      <c r="O37" s="9"/>
      <c r="P37" s="218">
        <f>namenlijst!C33</f>
        <v>0</v>
      </c>
      <c r="Q37" s="413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5"/>
    </row>
    <row r="38" spans="2:29" x14ac:dyDescent="0.25">
      <c r="B38" s="63">
        <f>namenlijst!B34</f>
        <v>30</v>
      </c>
      <c r="C38" s="81">
        <f>namenlijst!C34</f>
        <v>0</v>
      </c>
      <c r="D38" s="15"/>
      <c r="E38" s="15"/>
      <c r="F38" s="15"/>
      <c r="G38" s="9"/>
      <c r="H38" s="17"/>
      <c r="I38" s="55"/>
      <c r="J38" s="9"/>
      <c r="K38" s="13"/>
      <c r="L38" s="9"/>
      <c r="M38" s="12"/>
      <c r="N38" s="12"/>
      <c r="O38" s="9"/>
      <c r="P38" s="218">
        <f>namenlijst!C34</f>
        <v>0</v>
      </c>
      <c r="Q38" s="413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5"/>
    </row>
    <row r="39" spans="2:29" x14ac:dyDescent="0.25">
      <c r="B39" s="63">
        <f>namenlijst!B35</f>
        <v>31</v>
      </c>
      <c r="C39" s="81">
        <f>namenlijst!C35</f>
        <v>0</v>
      </c>
      <c r="D39" s="15"/>
      <c r="E39" s="15"/>
      <c r="F39" s="15"/>
      <c r="G39" s="9"/>
      <c r="H39" s="17"/>
      <c r="I39" s="55"/>
      <c r="J39" s="9"/>
      <c r="K39" s="13"/>
      <c r="L39" s="9"/>
      <c r="M39" s="12"/>
      <c r="N39" s="12"/>
      <c r="O39" s="9"/>
      <c r="P39" s="218">
        <f>namenlijst!C35</f>
        <v>0</v>
      </c>
      <c r="Q39" s="413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5"/>
    </row>
    <row r="40" spans="2:29" x14ac:dyDescent="0.25">
      <c r="B40" s="63">
        <f>namenlijst!B36</f>
        <v>32</v>
      </c>
      <c r="C40" s="81">
        <f>namenlijst!C36</f>
        <v>0</v>
      </c>
      <c r="D40" s="15"/>
      <c r="E40" s="15"/>
      <c r="F40" s="15"/>
      <c r="G40" s="9"/>
      <c r="H40" s="17"/>
      <c r="I40" s="55"/>
      <c r="J40" s="9"/>
      <c r="K40" s="13"/>
      <c r="L40" s="9"/>
      <c r="M40" s="12"/>
      <c r="N40" s="12"/>
      <c r="O40" s="9"/>
      <c r="P40" s="218">
        <f>namenlijst!C36</f>
        <v>0</v>
      </c>
      <c r="Q40" s="413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5"/>
    </row>
    <row r="41" spans="2:29" x14ac:dyDescent="0.25">
      <c r="B41" s="63">
        <f>namenlijst!B37</f>
        <v>33</v>
      </c>
      <c r="C41" s="81">
        <f>namenlijst!C37</f>
        <v>0</v>
      </c>
      <c r="D41" s="15"/>
      <c r="E41" s="15"/>
      <c r="F41" s="15"/>
      <c r="G41" s="9"/>
      <c r="H41" s="17"/>
      <c r="I41" s="55"/>
      <c r="J41" s="9"/>
      <c r="K41" s="13"/>
      <c r="L41" s="9"/>
      <c r="M41" s="12"/>
      <c r="N41" s="12"/>
      <c r="O41" s="9"/>
      <c r="P41" s="218">
        <f>namenlijst!C37</f>
        <v>0</v>
      </c>
      <c r="Q41" s="413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5"/>
    </row>
    <row r="42" spans="2:29" x14ac:dyDescent="0.25">
      <c r="B42" s="63">
        <f>namenlijst!B38</f>
        <v>34</v>
      </c>
      <c r="C42" s="81">
        <f>namenlijst!C38</f>
        <v>0</v>
      </c>
      <c r="D42" s="15"/>
      <c r="E42" s="15"/>
      <c r="F42" s="15"/>
      <c r="G42" s="9"/>
      <c r="H42" s="17"/>
      <c r="I42" s="55"/>
      <c r="J42" s="9"/>
      <c r="K42" s="13"/>
      <c r="L42" s="9"/>
      <c r="M42" s="12"/>
      <c r="N42" s="12"/>
      <c r="O42" s="9"/>
      <c r="P42" s="218">
        <f>namenlijst!C38</f>
        <v>0</v>
      </c>
      <c r="Q42" s="413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5"/>
    </row>
    <row r="43" spans="2:29" x14ac:dyDescent="0.25">
      <c r="B43" s="63">
        <f>namenlijst!B39</f>
        <v>35</v>
      </c>
      <c r="C43" s="81">
        <f>namenlijst!C39</f>
        <v>0</v>
      </c>
      <c r="D43" s="15"/>
      <c r="E43" s="15"/>
      <c r="F43" s="15"/>
      <c r="G43" s="9"/>
      <c r="H43" s="17"/>
      <c r="I43" s="55"/>
      <c r="J43" s="9"/>
      <c r="K43" s="13"/>
      <c r="L43" s="9"/>
      <c r="M43" s="12"/>
      <c r="N43" s="12"/>
      <c r="O43" s="9"/>
      <c r="P43" s="218">
        <f>namenlijst!C39</f>
        <v>0</v>
      </c>
      <c r="Q43" s="413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5"/>
    </row>
    <row r="44" spans="2:29" x14ac:dyDescent="0.25">
      <c r="B44" s="63">
        <f>namenlijst!B40</f>
        <v>36</v>
      </c>
      <c r="C44" s="81">
        <f>namenlijst!C40</f>
        <v>0</v>
      </c>
      <c r="D44" s="15"/>
      <c r="E44" s="15"/>
      <c r="F44" s="15"/>
      <c r="G44" s="9"/>
      <c r="H44" s="17"/>
      <c r="I44" s="55"/>
      <c r="J44" s="9"/>
      <c r="K44" s="13"/>
      <c r="L44" s="9"/>
      <c r="M44" s="12"/>
      <c r="N44" s="12"/>
      <c r="O44" s="9"/>
      <c r="P44" s="218">
        <f>namenlijst!C40</f>
        <v>0</v>
      </c>
      <c r="Q44" s="413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5"/>
    </row>
    <row r="45" spans="2:29" x14ac:dyDescent="0.25">
      <c r="B45" s="63">
        <f>namenlijst!B41</f>
        <v>37</v>
      </c>
      <c r="C45" s="81">
        <f>namenlijst!C41</f>
        <v>0</v>
      </c>
      <c r="D45" s="15"/>
      <c r="E45" s="15"/>
      <c r="F45" s="15"/>
      <c r="G45" s="9"/>
      <c r="H45" s="17"/>
      <c r="I45" s="55"/>
      <c r="J45" s="9"/>
      <c r="K45" s="13"/>
      <c r="L45" s="9"/>
      <c r="M45" s="12"/>
      <c r="N45" s="12"/>
      <c r="O45" s="9"/>
      <c r="P45" s="218">
        <f>namenlijst!C41</f>
        <v>0</v>
      </c>
      <c r="Q45" s="413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5"/>
    </row>
    <row r="46" spans="2:29" x14ac:dyDescent="0.25">
      <c r="B46" s="63">
        <f>namenlijst!B42</f>
        <v>38</v>
      </c>
      <c r="C46" s="81">
        <f>namenlijst!C42</f>
        <v>0</v>
      </c>
      <c r="D46" s="15"/>
      <c r="E46" s="15"/>
      <c r="F46" s="15"/>
      <c r="G46" s="9"/>
      <c r="H46" s="17"/>
      <c r="I46" s="55"/>
      <c r="J46" s="9"/>
      <c r="K46" s="13"/>
      <c r="L46" s="9"/>
      <c r="M46" s="12"/>
      <c r="N46" s="12"/>
      <c r="O46" s="9"/>
      <c r="P46" s="218">
        <f>namenlijst!C42</f>
        <v>0</v>
      </c>
      <c r="Q46" s="413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5"/>
    </row>
    <row r="47" spans="2:29" x14ac:dyDescent="0.25">
      <c r="B47" s="63">
        <f>namenlijst!B43</f>
        <v>39</v>
      </c>
      <c r="C47" s="81">
        <f>namenlijst!C43</f>
        <v>0</v>
      </c>
      <c r="D47" s="15"/>
      <c r="E47" s="15"/>
      <c r="F47" s="15"/>
      <c r="G47" s="9"/>
      <c r="H47" s="17"/>
      <c r="I47" s="55"/>
      <c r="J47" s="9"/>
      <c r="K47" s="13"/>
      <c r="L47" s="9"/>
      <c r="M47" s="21"/>
      <c r="N47" s="21"/>
      <c r="O47" s="8"/>
      <c r="P47" s="218">
        <f>namenlijst!C43</f>
        <v>0</v>
      </c>
      <c r="Q47" s="413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5"/>
    </row>
    <row r="48" spans="2:29" ht="13" thickBot="1" x14ac:dyDescent="0.3">
      <c r="B48" s="25">
        <f>namenlijst!B44</f>
        <v>40</v>
      </c>
      <c r="C48" s="82" t="str">
        <f>namenlijst!C44</f>
        <v>tante jo</v>
      </c>
      <c r="D48" s="16"/>
      <c r="E48" s="16"/>
      <c r="F48" s="16"/>
      <c r="G48" s="10"/>
      <c r="H48" s="216"/>
      <c r="I48" s="75"/>
      <c r="J48" s="10"/>
      <c r="K48" s="14"/>
      <c r="L48" s="10"/>
      <c r="M48" s="22"/>
      <c r="N48" s="22"/>
      <c r="O48" s="11"/>
      <c r="P48" s="219" t="str">
        <f>namenlijst!C44</f>
        <v>tante jo</v>
      </c>
      <c r="Q48" s="416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  <c r="AC48" s="418"/>
    </row>
    <row r="49" spans="2:16" x14ac:dyDescent="0.25">
      <c r="C49" t="s">
        <v>12</v>
      </c>
      <c r="G49" s="1">
        <f>COUNTIF(G9:G48,"&lt;9")</f>
        <v>0</v>
      </c>
      <c r="H49" s="1">
        <f>COUNTIF(H9:H48,"&gt;29")</f>
        <v>0</v>
      </c>
      <c r="I49" s="1">
        <f>COUNTIF(I9:I48,"&lt;9")</f>
        <v>0</v>
      </c>
      <c r="J49" s="1">
        <f>COUNTIF(J9:J48,"&lt;6")</f>
        <v>0</v>
      </c>
      <c r="K49" s="1">
        <f>COUNTIF(K9:K48,"n")</f>
        <v>0</v>
      </c>
      <c r="L49" s="1">
        <f>COUNTIF(L9:L48,"&lt;8")</f>
        <v>0</v>
      </c>
      <c r="M49" s="1">
        <f>COUNTIF(M9:M48,"j")</f>
        <v>0</v>
      </c>
      <c r="N49" s="1">
        <f>COUNTIF(N9:N48,"j")</f>
        <v>0</v>
      </c>
      <c r="O49" s="1">
        <f>COUNTIF(O9:O48,"o")</f>
        <v>0</v>
      </c>
      <c r="P49" s="68"/>
    </row>
    <row r="50" spans="2:16" x14ac:dyDescent="0.25">
      <c r="C50" t="s">
        <v>7</v>
      </c>
      <c r="G50" s="1">
        <f>COUNT(G9:G48)</f>
        <v>0</v>
      </c>
      <c r="H50" s="1">
        <f>COUNT(H9:H48)</f>
        <v>0</v>
      </c>
      <c r="I50" s="1">
        <f>COUNT(I9:I48)</f>
        <v>0</v>
      </c>
      <c r="J50" s="1">
        <f>COUNT(J9:J48)</f>
        <v>0</v>
      </c>
      <c r="K50" s="1">
        <f>COUNTA(K9:K48)</f>
        <v>0</v>
      </c>
      <c r="L50" s="1">
        <f>COUNT(L9:L48)</f>
        <v>0</v>
      </c>
      <c r="M50" s="1">
        <f>COUNTA(M9:M48)</f>
        <v>0</v>
      </c>
      <c r="N50" s="1">
        <f>COUNTA(N9:N48)</f>
        <v>0</v>
      </c>
      <c r="O50" s="1">
        <f>COUNTA(O9:O48)</f>
        <v>0</v>
      </c>
    </row>
    <row r="51" spans="2:16" x14ac:dyDescent="0.25">
      <c r="B51" s="64"/>
      <c r="C51" s="3" t="s">
        <v>13</v>
      </c>
      <c r="D51" s="56"/>
      <c r="E51" s="56"/>
      <c r="F51" s="56"/>
      <c r="G51" s="57" t="str">
        <f>IF(G50=0,"",IF(G50&gt;0,(G49/G50)))</f>
        <v/>
      </c>
      <c r="H51" s="57" t="str">
        <f t="shared" ref="H51:O51" si="0">IF(H50=0,"",IF(H50&gt;0,(H49/H50)))</f>
        <v/>
      </c>
      <c r="I51" s="57" t="str">
        <f t="shared" si="0"/>
        <v/>
      </c>
      <c r="J51" s="57" t="str">
        <f t="shared" si="0"/>
        <v/>
      </c>
      <c r="K51" s="57" t="str">
        <f t="shared" si="0"/>
        <v/>
      </c>
      <c r="L51" s="57" t="str">
        <f t="shared" si="0"/>
        <v/>
      </c>
      <c r="M51" s="57" t="str">
        <f t="shared" si="0"/>
        <v/>
      </c>
      <c r="N51" s="57" t="str">
        <f t="shared" si="0"/>
        <v/>
      </c>
      <c r="O51" s="18" t="str">
        <f t="shared" si="0"/>
        <v/>
      </c>
      <c r="P51" s="169"/>
    </row>
    <row r="52" spans="2:16" ht="12.75" customHeight="1" x14ac:dyDescent="0.25">
      <c r="I52" s="1"/>
      <c r="J52" s="1"/>
    </row>
    <row r="53" spans="2:16" x14ac:dyDescent="0.25">
      <c r="F53" s="199"/>
      <c r="G53" s="419" t="s">
        <v>14</v>
      </c>
      <c r="H53" s="419"/>
      <c r="I53" s="1"/>
      <c r="J53" s="1"/>
    </row>
    <row r="54" spans="2:16" x14ac:dyDescent="0.25">
      <c r="F54" s="200"/>
      <c r="G54" s="419" t="s">
        <v>19</v>
      </c>
      <c r="H54" s="419"/>
      <c r="I54" s="1"/>
      <c r="J54" s="1"/>
    </row>
    <row r="55" spans="2:16" x14ac:dyDescent="0.25">
      <c r="G55"/>
      <c r="H55" s="1"/>
      <c r="I55" s="1"/>
      <c r="J55" s="1"/>
    </row>
    <row r="56" spans="2:16" x14ac:dyDescent="0.25">
      <c r="G56"/>
      <c r="H56" s="1"/>
      <c r="I56" s="1"/>
      <c r="J56" s="1"/>
    </row>
  </sheetData>
  <sheetProtection sheet="1" objects="1" scenarios="1"/>
  <mergeCells count="46">
    <mergeCell ref="F4:G4"/>
    <mergeCell ref="K6:L6"/>
    <mergeCell ref="P6:Q6"/>
    <mergeCell ref="Q9:AC9"/>
    <mergeCell ref="Q18:AC18"/>
    <mergeCell ref="Q16:AC16"/>
    <mergeCell ref="Q10:AC10"/>
    <mergeCell ref="Q11:AC11"/>
    <mergeCell ref="Q17:AC17"/>
    <mergeCell ref="Q48:AC48"/>
    <mergeCell ref="Q42:AC42"/>
    <mergeCell ref="Q43:AC43"/>
    <mergeCell ref="Q19:AC19"/>
    <mergeCell ref="Q20:AC20"/>
    <mergeCell ref="Q23:AC23"/>
    <mergeCell ref="Q21:AC21"/>
    <mergeCell ref="Q22:AC22"/>
    <mergeCell ref="Q45:AC45"/>
    <mergeCell ref="Q37:AC37"/>
    <mergeCell ref="Q36:AC36"/>
    <mergeCell ref="Q31:AC31"/>
    <mergeCell ref="Q32:AC32"/>
    <mergeCell ref="Q33:AC33"/>
    <mergeCell ref="Q34:AC34"/>
    <mergeCell ref="Q35:AC35"/>
    <mergeCell ref="G54:H54"/>
    <mergeCell ref="G53:H53"/>
    <mergeCell ref="Q24:AC24"/>
    <mergeCell ref="Q28:AC28"/>
    <mergeCell ref="Q39:AC39"/>
    <mergeCell ref="Q41:AC41"/>
    <mergeCell ref="Q40:AC40"/>
    <mergeCell ref="Q38:AC38"/>
    <mergeCell ref="Q30:AC30"/>
    <mergeCell ref="Q29:AC29"/>
    <mergeCell ref="Q25:AC25"/>
    <mergeCell ref="Q26:AC26"/>
    <mergeCell ref="Q27:AC27"/>
    <mergeCell ref="Q46:AC46"/>
    <mergeCell ref="Q47:AC47"/>
    <mergeCell ref="Q44:AC44"/>
    <mergeCell ref="H3:M3"/>
    <mergeCell ref="Q12:AC12"/>
    <mergeCell ref="Q13:AC13"/>
    <mergeCell ref="Q14:AC14"/>
    <mergeCell ref="Q15:AC15"/>
  </mergeCells>
  <phoneticPr fontId="0" type="noConversion"/>
  <conditionalFormatting sqref="C8:E8">
    <cfRule type="cellIs" dxfId="119" priority="5" stopIfTrue="1" operator="between">
      <formula>8</formula>
      <formula>1</formula>
    </cfRule>
  </conditionalFormatting>
  <conditionalFormatting sqref="G4:G5 G52 G57:G65541">
    <cfRule type="cellIs" dxfId="118" priority="12" stopIfTrue="1" operator="between">
      <formula>1</formula>
      <formula>6</formula>
    </cfRule>
    <cfRule type="cellIs" dxfId="117" priority="13" stopIfTrue="1" operator="between">
      <formula>7</formula>
      <formula>8</formula>
    </cfRule>
    <cfRule type="cellIs" dxfId="116" priority="14" stopIfTrue="1" operator="greaterThan">
      <formula>19</formula>
    </cfRule>
  </conditionalFormatting>
  <conditionalFormatting sqref="G9:G48">
    <cfRule type="cellIs" dxfId="115" priority="4" stopIfTrue="1" operator="equal">
      <formula>""</formula>
    </cfRule>
    <cfRule type="cellIs" dxfId="114" priority="35" stopIfTrue="1" operator="between">
      <formula>0</formula>
      <formula>4</formula>
    </cfRule>
    <cfRule type="cellIs" dxfId="113" priority="36" stopIfTrue="1" operator="between">
      <formula>5</formula>
      <formula>8</formula>
    </cfRule>
  </conditionalFormatting>
  <conditionalFormatting sqref="G53:G54 H55:H56">
    <cfRule type="cellIs" dxfId="112" priority="39" stopIfTrue="1" operator="between">
      <formula>1</formula>
      <formula>34</formula>
    </cfRule>
    <cfRule type="cellIs" dxfId="111" priority="40" stopIfTrue="1" operator="between">
      <formula>35</formula>
      <formula>50</formula>
    </cfRule>
    <cfRule type="cellIs" dxfId="110" priority="41" stopIfTrue="1" operator="between">
      <formula>67</formula>
      <formula>150</formula>
    </cfRule>
  </conditionalFormatting>
  <conditionalFormatting sqref="H9:H48">
    <cfRule type="cellIs" dxfId="109" priority="33" stopIfTrue="1" operator="between">
      <formula>24</formula>
      <formula>29</formula>
    </cfRule>
    <cfRule type="cellIs" dxfId="108" priority="34" stopIfTrue="1" operator="greaterThan">
      <formula>29</formula>
    </cfRule>
  </conditionalFormatting>
  <conditionalFormatting sqref="I9:I48">
    <cfRule type="cellIs" dxfId="107" priority="42" stopIfTrue="1" operator="between">
      <formula>0</formula>
      <formula>8</formula>
    </cfRule>
    <cfRule type="cellIs" dxfId="106" priority="43" stopIfTrue="1" operator="between">
      <formula>9</formula>
      <formula>14</formula>
    </cfRule>
  </conditionalFormatting>
  <conditionalFormatting sqref="I9:J48">
    <cfRule type="cellIs" dxfId="105" priority="2" stopIfTrue="1" operator="equal">
      <formula>""</formula>
    </cfRule>
  </conditionalFormatting>
  <conditionalFormatting sqref="J9:J48">
    <cfRule type="cellIs" dxfId="104" priority="44" stopIfTrue="1" operator="between">
      <formula>0</formula>
      <formula>5</formula>
    </cfRule>
    <cfRule type="cellIs" dxfId="103" priority="45" stopIfTrue="1" operator="between">
      <formula>6</formula>
      <formula>7</formula>
    </cfRule>
  </conditionalFormatting>
  <conditionalFormatting sqref="K4:K8 K49:K50 K52 M52:O52 K57:K65541">
    <cfRule type="cellIs" dxfId="102" priority="8" stopIfTrue="1" operator="equal">
      <formula>"n"</formula>
    </cfRule>
    <cfRule type="cellIs" dxfId="101" priority="9" stopIfTrue="1" operator="equal">
      <formula>"d"</formula>
    </cfRule>
  </conditionalFormatting>
  <conditionalFormatting sqref="K9:K48">
    <cfRule type="cellIs" dxfId="100" priority="27" stopIfTrue="1" operator="equal">
      <formula>"n"</formula>
    </cfRule>
    <cfRule type="cellIs" dxfId="99" priority="28" stopIfTrue="1" operator="equal">
      <formula>"d"</formula>
    </cfRule>
  </conditionalFormatting>
  <conditionalFormatting sqref="K53:K56">
    <cfRule type="cellIs" dxfId="98" priority="24" stopIfTrue="1" operator="between">
      <formula>1</formula>
      <formula>12</formula>
    </cfRule>
    <cfRule type="cellIs" dxfId="97" priority="25" stopIfTrue="1" operator="between">
      <formula>13</formula>
      <formula>25</formula>
    </cfRule>
    <cfRule type="cellIs" dxfId="96" priority="26" stopIfTrue="1" operator="between">
      <formula>37</formula>
      <formula>150</formula>
    </cfRule>
  </conditionalFormatting>
  <conditionalFormatting sqref="L4:L6 L52:L65541">
    <cfRule type="cellIs" dxfId="95" priority="21" stopIfTrue="1" operator="between">
      <formula>1</formula>
      <formula>9</formula>
    </cfRule>
    <cfRule type="cellIs" dxfId="94" priority="22" stopIfTrue="1" operator="between">
      <formula>10</formula>
      <formula>14</formula>
    </cfRule>
    <cfRule type="cellIs" dxfId="93" priority="23" stopIfTrue="1" operator="greaterThan">
      <formula>19</formula>
    </cfRule>
  </conditionalFormatting>
  <conditionalFormatting sqref="L9:L48">
    <cfRule type="cellIs" dxfId="92" priority="1" stopIfTrue="1" operator="equal">
      <formula>""</formula>
    </cfRule>
    <cfRule type="cellIs" dxfId="91" priority="37" stopIfTrue="1" operator="between">
      <formula>0</formula>
      <formula>7</formula>
    </cfRule>
    <cfRule type="cellIs" dxfId="90" priority="38" stopIfTrue="1" operator="between">
      <formula>8</formula>
      <formula>13</formula>
    </cfRule>
  </conditionalFormatting>
  <conditionalFormatting sqref="M4:N8 M49:N49 M53:N65541">
    <cfRule type="cellIs" dxfId="89" priority="11" stopIfTrue="1" operator="equal">
      <formula>"j"</formula>
    </cfRule>
  </conditionalFormatting>
  <conditionalFormatting sqref="M4:N49 M53:N65541">
    <cfRule type="cellIs" dxfId="88" priority="10" stopIfTrue="1" operator="equal">
      <formula>"?"</formula>
    </cfRule>
  </conditionalFormatting>
  <conditionalFormatting sqref="M9:N48">
    <cfRule type="cellIs" dxfId="87" priority="30" stopIfTrue="1" operator="equal">
      <formula>"j"</formula>
    </cfRule>
  </conditionalFormatting>
  <conditionalFormatting sqref="N3 H4:H5 H52 H57:H65541">
    <cfRule type="cellIs" dxfId="86" priority="15" stopIfTrue="1" operator="between">
      <formula>1</formula>
      <formula>17</formula>
    </cfRule>
    <cfRule type="cellIs" dxfId="85" priority="16" stopIfTrue="1" operator="between">
      <formula>24</formula>
      <formula>29</formula>
    </cfRule>
    <cfRule type="cellIs" dxfId="84" priority="17" stopIfTrue="1" operator="greaterThan">
      <formula>30</formula>
    </cfRule>
  </conditionalFormatting>
  <conditionalFormatting sqref="O3 I4:J5 I52:J52 I57:J65541">
    <cfRule type="cellIs" dxfId="83" priority="18" stopIfTrue="1" operator="between">
      <formula>1</formula>
      <formula>8</formula>
    </cfRule>
    <cfRule type="cellIs" dxfId="82" priority="19" stopIfTrue="1" operator="between">
      <formula>9</formula>
      <formula>12</formula>
    </cfRule>
    <cfRule type="cellIs" dxfId="81" priority="20" stopIfTrue="1" operator="greaterThan">
      <formula>16</formula>
    </cfRule>
  </conditionalFormatting>
  <conditionalFormatting sqref="O4:O8 O49 O53:O65541">
    <cfRule type="cellIs" dxfId="80" priority="7" stopIfTrue="1" operator="equal">
      <formula>"o"</formula>
    </cfRule>
  </conditionalFormatting>
  <conditionalFormatting sqref="O4:O49 O53:O65541">
    <cfRule type="cellIs" dxfId="79" priority="6" stopIfTrue="1" operator="equal">
      <formula>"m"</formula>
    </cfRule>
  </conditionalFormatting>
  <conditionalFormatting sqref="O9:O48">
    <cfRule type="cellIs" dxfId="78" priority="32" stopIfTrue="1" operator="equal">
      <formula>"o"</formula>
    </cfRule>
  </conditionalFormatting>
  <pageMargins left="0.75" right="0.75" top="0.33" bottom="0.31" header="0.2" footer="0.22"/>
  <pageSetup paperSize="9" scale="83" orientation="landscape" horizontalDpi="4294967292" r:id="rId1"/>
  <headerFooter alignWithMargins="0"/>
  <colBreaks count="1" manualBreakCount="1">
    <brk id="15" max="1048575" man="1"/>
  </colBreaks>
  <ignoredErrors>
    <ignoredError sqref="K50:L50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BC53"/>
  <sheetViews>
    <sheetView showGridLines="0" showRowColHeaders="0" zoomScaleNormal="100" workbookViewId="0">
      <selection activeCell="D4" sqref="D4:E4"/>
    </sheetView>
  </sheetViews>
  <sheetFormatPr defaultColWidth="9.1796875" defaultRowHeight="12.5" x14ac:dyDescent="0.25"/>
  <cols>
    <col min="2" max="2" width="4" style="1" customWidth="1"/>
    <col min="3" max="3" width="20.81640625" bestFit="1" customWidth="1"/>
    <col min="4" max="4" width="6.1796875" bestFit="1" customWidth="1"/>
    <col min="5" max="5" width="14.1796875" style="28" bestFit="1" customWidth="1"/>
    <col min="6" max="6" width="15.54296875" style="29" bestFit="1" customWidth="1"/>
    <col min="7" max="7" width="10.1796875" style="1" bestFit="1" customWidth="1"/>
    <col min="8" max="8" width="10.81640625" style="1" bestFit="1" customWidth="1"/>
    <col min="9" max="12" width="10.1796875" bestFit="1" customWidth="1"/>
    <col min="13" max="17" width="10.1796875" hidden="1" customWidth="1"/>
    <col min="18" max="18" width="21.1796875" style="1" customWidth="1"/>
    <col min="19" max="52" width="2.7265625" customWidth="1"/>
    <col min="53" max="53" width="5.54296875" style="71" bestFit="1" customWidth="1"/>
    <col min="54" max="54" width="21.1796875" style="71" customWidth="1"/>
    <col min="55" max="55" width="101.1796875" customWidth="1"/>
  </cols>
  <sheetData>
    <row r="3" spans="2:55" ht="15.5" x14ac:dyDescent="0.35">
      <c r="B3" s="65"/>
      <c r="C3" s="65"/>
      <c r="D3" s="65"/>
      <c r="E3" s="65"/>
      <c r="F3" s="65"/>
      <c r="G3" s="65" t="s">
        <v>52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163"/>
    </row>
    <row r="4" spans="2:55" x14ac:dyDescent="0.25">
      <c r="B4" s="26"/>
      <c r="C4" s="27" t="s">
        <v>8</v>
      </c>
      <c r="D4" s="431">
        <v>43720</v>
      </c>
      <c r="E4" s="432"/>
      <c r="F4" s="26"/>
      <c r="G4" s="26"/>
      <c r="BB4" s="321"/>
      <c r="BC4" s="205"/>
    </row>
    <row r="5" spans="2:55" ht="13" thickBot="1" x14ac:dyDescent="0.3">
      <c r="B5" s="26"/>
      <c r="C5" s="27"/>
      <c r="D5" s="170"/>
      <c r="E5" s="170"/>
      <c r="F5" s="26"/>
      <c r="G5" s="26"/>
      <c r="BB5" s="326"/>
      <c r="BC5" s="324"/>
    </row>
    <row r="6" spans="2:55" x14ac:dyDescent="0.25">
      <c r="B6" s="352"/>
      <c r="C6" s="353"/>
      <c r="D6" s="353"/>
      <c r="E6" s="438" t="s">
        <v>118</v>
      </c>
      <c r="F6" s="438"/>
      <c r="G6" s="438"/>
      <c r="H6" s="438"/>
      <c r="I6" s="436" t="s">
        <v>20</v>
      </c>
      <c r="J6" s="436"/>
      <c r="K6" s="436"/>
      <c r="L6" s="437"/>
      <c r="M6" s="372"/>
      <c r="N6" s="372"/>
      <c r="O6" s="372"/>
      <c r="P6" s="372"/>
      <c r="Q6" s="372"/>
      <c r="R6" s="315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316"/>
      <c r="AX6" s="316"/>
      <c r="AY6" s="316"/>
      <c r="AZ6" s="316"/>
      <c r="BA6" s="442" t="s">
        <v>164</v>
      </c>
      <c r="BB6" s="342"/>
      <c r="BC6" s="439" t="s">
        <v>115</v>
      </c>
    </row>
    <row r="7" spans="2:55" x14ac:dyDescent="0.25">
      <c r="B7" s="354"/>
      <c r="C7" s="327" t="s">
        <v>0</v>
      </c>
      <c r="D7" s="327" t="s">
        <v>4</v>
      </c>
      <c r="E7" s="328" t="s">
        <v>1</v>
      </c>
      <c r="F7" s="328" t="s">
        <v>3</v>
      </c>
      <c r="G7" s="433" t="s">
        <v>9</v>
      </c>
      <c r="H7" s="433"/>
      <c r="I7" s="434" t="s">
        <v>94</v>
      </c>
      <c r="J7" s="434"/>
      <c r="K7" s="434"/>
      <c r="L7" s="435"/>
      <c r="M7" s="373"/>
      <c r="N7" s="373"/>
      <c r="O7" s="373"/>
      <c r="P7" s="373"/>
      <c r="Q7" s="373"/>
      <c r="R7" s="429"/>
      <c r="S7" s="430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5"/>
      <c r="AP7" s="305"/>
      <c r="AQ7" s="305"/>
      <c r="AR7" s="305"/>
      <c r="AS7" s="305"/>
      <c r="AT7" s="305"/>
      <c r="AU7" s="305"/>
      <c r="AV7" s="305"/>
      <c r="AW7" s="305"/>
      <c r="AX7" s="305"/>
      <c r="AY7" s="305"/>
      <c r="AZ7" s="305"/>
      <c r="BA7" s="443"/>
      <c r="BB7" s="343"/>
      <c r="BC7" s="440"/>
    </row>
    <row r="8" spans="2:55" x14ac:dyDescent="0.25">
      <c r="B8" s="355"/>
      <c r="C8" s="327"/>
      <c r="D8" s="327"/>
      <c r="E8" s="328"/>
      <c r="F8" s="328"/>
      <c r="G8" s="329" t="s">
        <v>10</v>
      </c>
      <c r="H8" s="329" t="s">
        <v>11</v>
      </c>
      <c r="I8" s="330" t="s">
        <v>18</v>
      </c>
      <c r="J8" s="330" t="s">
        <v>95</v>
      </c>
      <c r="K8" s="330" t="s">
        <v>96</v>
      </c>
      <c r="L8" s="356" t="s">
        <v>97</v>
      </c>
      <c r="M8" s="374"/>
      <c r="N8" s="374"/>
      <c r="O8" s="374"/>
      <c r="P8" s="374"/>
      <c r="Q8" s="374"/>
      <c r="R8" s="34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443"/>
      <c r="BB8" s="343"/>
      <c r="BC8" s="440"/>
    </row>
    <row r="9" spans="2:55" x14ac:dyDescent="0.25">
      <c r="B9" s="357"/>
      <c r="C9" s="331"/>
      <c r="D9" s="331"/>
      <c r="E9" s="332" t="s">
        <v>2</v>
      </c>
      <c r="F9" s="332" t="s">
        <v>2</v>
      </c>
      <c r="G9" s="332" t="s">
        <v>2</v>
      </c>
      <c r="H9" s="332" t="s">
        <v>2</v>
      </c>
      <c r="I9" s="332" t="s">
        <v>2</v>
      </c>
      <c r="J9" s="332" t="s">
        <v>2</v>
      </c>
      <c r="K9" s="332" t="s">
        <v>2</v>
      </c>
      <c r="L9" s="358" t="s">
        <v>2</v>
      </c>
      <c r="M9" s="375"/>
      <c r="N9" s="375"/>
      <c r="O9" s="375"/>
      <c r="P9" s="375"/>
      <c r="Q9" s="378" t="s">
        <v>164</v>
      </c>
      <c r="R9" s="349" t="s">
        <v>163</v>
      </c>
      <c r="S9" s="314" t="s">
        <v>130</v>
      </c>
      <c r="T9" s="314" t="s">
        <v>131</v>
      </c>
      <c r="U9" s="314" t="s">
        <v>132</v>
      </c>
      <c r="V9" s="314" t="s">
        <v>133</v>
      </c>
      <c r="W9" s="314" t="s">
        <v>134</v>
      </c>
      <c r="X9" s="336" t="s">
        <v>135</v>
      </c>
      <c r="Y9" s="336" t="s">
        <v>136</v>
      </c>
      <c r="Z9" s="336" t="s">
        <v>137</v>
      </c>
      <c r="AA9" s="336" t="s">
        <v>138</v>
      </c>
      <c r="AB9" s="314" t="s">
        <v>139</v>
      </c>
      <c r="AC9" s="314" t="s">
        <v>140</v>
      </c>
      <c r="AD9" s="314" t="s">
        <v>141</v>
      </c>
      <c r="AE9" s="314" t="s">
        <v>142</v>
      </c>
      <c r="AF9" s="314" t="s">
        <v>143</v>
      </c>
      <c r="AG9" s="314" t="s">
        <v>144</v>
      </c>
      <c r="AH9" s="314" t="s">
        <v>145</v>
      </c>
      <c r="AI9" s="314" t="s">
        <v>146</v>
      </c>
      <c r="AJ9" s="337" t="s">
        <v>147</v>
      </c>
      <c r="AK9" s="337" t="s">
        <v>148</v>
      </c>
      <c r="AL9" s="337" t="s">
        <v>149</v>
      </c>
      <c r="AM9" s="337" t="s">
        <v>150</v>
      </c>
      <c r="AN9" s="337" t="s">
        <v>151</v>
      </c>
      <c r="AO9" s="337" t="s">
        <v>152</v>
      </c>
      <c r="AP9" s="337" t="s">
        <v>153</v>
      </c>
      <c r="AQ9" s="337" t="s">
        <v>154</v>
      </c>
      <c r="AR9" s="337" t="s">
        <v>155</v>
      </c>
      <c r="AS9" s="337" t="s">
        <v>156</v>
      </c>
      <c r="AT9" s="337" t="s">
        <v>157</v>
      </c>
      <c r="AU9" s="337" t="s">
        <v>158</v>
      </c>
      <c r="AV9" s="337" t="s">
        <v>159</v>
      </c>
      <c r="AW9" s="337" t="s">
        <v>47</v>
      </c>
      <c r="AX9" s="337" t="s">
        <v>160</v>
      </c>
      <c r="AY9" s="337" t="s">
        <v>161</v>
      </c>
      <c r="AZ9" s="339" t="s">
        <v>162</v>
      </c>
      <c r="BA9" s="443"/>
      <c r="BB9" s="344"/>
      <c r="BC9" s="441"/>
    </row>
    <row r="10" spans="2:55" x14ac:dyDescent="0.25">
      <c r="B10" s="63">
        <f>namenlijst!B5</f>
        <v>1</v>
      </c>
      <c r="C10" s="226" t="str">
        <f>namenlijst!C5</f>
        <v>jan</v>
      </c>
      <c r="D10" s="4"/>
      <c r="E10" s="333"/>
      <c r="F10" s="333"/>
      <c r="G10" s="333"/>
      <c r="H10" s="333"/>
      <c r="I10" s="4"/>
      <c r="J10" s="4"/>
      <c r="K10" s="4"/>
      <c r="L10" s="6"/>
      <c r="M10" s="376" t="str">
        <f>IF(E10="","",IF(E10&lt;14,2,IF(E10&lt;16,1,IF(E10&gt;15,0))))</f>
        <v/>
      </c>
      <c r="N10" s="376" t="str">
        <f>IF(F10="","",IF(F10&lt;11,2,IF(F10&lt;15,1,IF(F10&gt;14,0))))</f>
        <v/>
      </c>
      <c r="O10" s="376" t="str">
        <f>IF(G10="","",IF(G10&lt;8,2,IF(G10&lt;9,1,IF(G10&gt;8,0))))</f>
        <v/>
      </c>
      <c r="P10" s="376" t="str">
        <f>IF(H10="","",IF(H10&lt;12,2,IF(H10&lt;15,1,IF(H10&gt;14,0))))</f>
        <v/>
      </c>
      <c r="Q10" s="376">
        <f>SUM(M10:P10)</f>
        <v>0</v>
      </c>
      <c r="R10" s="306" t="str">
        <f>namenlijst!C5</f>
        <v>jan</v>
      </c>
      <c r="S10" s="307"/>
      <c r="T10" s="308"/>
      <c r="U10" s="308"/>
      <c r="V10" s="308"/>
      <c r="W10" s="309"/>
      <c r="X10" s="310"/>
      <c r="Y10" s="311"/>
      <c r="Z10" s="312"/>
      <c r="AA10" s="313"/>
      <c r="AB10" s="307"/>
      <c r="AC10" s="308"/>
      <c r="AD10" s="308"/>
      <c r="AE10" s="308"/>
      <c r="AF10" s="308"/>
      <c r="AG10" s="308"/>
      <c r="AH10" s="308"/>
      <c r="AI10" s="309"/>
      <c r="AJ10" s="360"/>
      <c r="AK10" s="361"/>
      <c r="AL10" s="361"/>
      <c r="AM10" s="361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2"/>
      <c r="BA10" s="302">
        <f>IF(R10=0,"",IF(R10&gt;0,COUNTIF(S10:AZ10,"")))</f>
        <v>34</v>
      </c>
      <c r="BB10" s="345" t="str">
        <f>namenlijst!C5</f>
        <v>jan</v>
      </c>
      <c r="BC10" s="369"/>
    </row>
    <row r="11" spans="2:55" x14ac:dyDescent="0.25">
      <c r="B11" s="63">
        <f>namenlijst!B6</f>
        <v>2</v>
      </c>
      <c r="C11" s="226">
        <f>namenlijst!C6</f>
        <v>0</v>
      </c>
      <c r="D11" s="4"/>
      <c r="E11" s="333"/>
      <c r="F11" s="333"/>
      <c r="G11" s="333"/>
      <c r="H11" s="333"/>
      <c r="I11" s="4"/>
      <c r="J11" s="4"/>
      <c r="K11" s="4"/>
      <c r="L11" s="6"/>
      <c r="M11" s="376" t="str">
        <f t="shared" ref="M11:M49" si="0">IF(E11="","",IF(E11&lt;14,2,IF(E11&lt;16,1,IF(E11&gt;15,0))))</f>
        <v/>
      </c>
      <c r="N11" s="376" t="str">
        <f t="shared" ref="N11:N49" si="1">IF(F11="","",IF(F11&lt;11,2,IF(F11&lt;15,1,IF(F11&gt;14,0))))</f>
        <v/>
      </c>
      <c r="O11" s="376" t="str">
        <f t="shared" ref="O11:O49" si="2">IF(G11="","",IF(G11&lt;8,2,IF(G11&lt;9,1,IF(G11&gt;8,0))))</f>
        <v/>
      </c>
      <c r="P11" s="376" t="str">
        <f t="shared" ref="P11:P49" si="3">IF(H11="","",IF(H11&lt;12,2,IF(H11&lt;15,1,IF(H11&gt;14,0))))</f>
        <v/>
      </c>
      <c r="Q11" s="376">
        <f t="shared" ref="Q11:Q49" si="4">SUM(M11:P11)</f>
        <v>0</v>
      </c>
      <c r="R11" s="276">
        <f>namenlijst!C6</f>
        <v>0</v>
      </c>
      <c r="S11" s="285"/>
      <c r="T11" s="283"/>
      <c r="U11" s="283"/>
      <c r="V11" s="283"/>
      <c r="W11" s="287"/>
      <c r="X11" s="293"/>
      <c r="Y11" s="279"/>
      <c r="Z11" s="279"/>
      <c r="AA11" s="295"/>
      <c r="AB11" s="285"/>
      <c r="AC11" s="282"/>
      <c r="AD11" s="282"/>
      <c r="AE11" s="282"/>
      <c r="AF11" s="282"/>
      <c r="AG11" s="282"/>
      <c r="AH11" s="282"/>
      <c r="AI11" s="286"/>
      <c r="AJ11" s="304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363"/>
      <c r="BA11" s="302" t="str">
        <f t="shared" ref="BA11:BA49" si="5">IF(R11=0,"",IF(R11&gt;0,COUNTIF(S11:AZ11,"")))</f>
        <v/>
      </c>
      <c r="BB11" s="345">
        <f>namenlijst!C6</f>
        <v>0</v>
      </c>
      <c r="BC11" s="369"/>
    </row>
    <row r="12" spans="2:55" x14ac:dyDescent="0.25">
      <c r="B12" s="63">
        <f>namenlijst!B7</f>
        <v>3</v>
      </c>
      <c r="C12" s="226">
        <f>namenlijst!C7</f>
        <v>0</v>
      </c>
      <c r="D12" s="4"/>
      <c r="E12" s="333"/>
      <c r="F12" s="333"/>
      <c r="G12" s="333"/>
      <c r="H12" s="333"/>
      <c r="I12" s="4"/>
      <c r="J12" s="4"/>
      <c r="K12" s="4"/>
      <c r="L12" s="6"/>
      <c r="M12" s="376" t="str">
        <f t="shared" si="0"/>
        <v/>
      </c>
      <c r="N12" s="376" t="str">
        <f t="shared" si="1"/>
        <v/>
      </c>
      <c r="O12" s="376" t="str">
        <f t="shared" si="2"/>
        <v/>
      </c>
      <c r="P12" s="376" t="str">
        <f t="shared" si="3"/>
        <v/>
      </c>
      <c r="Q12" s="376">
        <f t="shared" si="4"/>
        <v>0</v>
      </c>
      <c r="R12" s="276">
        <f>namenlijst!C7</f>
        <v>0</v>
      </c>
      <c r="S12" s="285"/>
      <c r="T12" s="283"/>
      <c r="U12" s="283"/>
      <c r="V12" s="283"/>
      <c r="W12" s="287"/>
      <c r="X12" s="304"/>
      <c r="Y12" s="280"/>
      <c r="Z12" s="279"/>
      <c r="AA12" s="294"/>
      <c r="AB12" s="285"/>
      <c r="AC12" s="282"/>
      <c r="AD12" s="282"/>
      <c r="AE12" s="282"/>
      <c r="AF12" s="282"/>
      <c r="AG12" s="282"/>
      <c r="AH12" s="282"/>
      <c r="AI12" s="286"/>
      <c r="AJ12" s="304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363"/>
      <c r="BA12" s="302" t="str">
        <f t="shared" si="5"/>
        <v/>
      </c>
      <c r="BB12" s="345">
        <f>namenlijst!C7</f>
        <v>0</v>
      </c>
      <c r="BC12" s="369"/>
    </row>
    <row r="13" spans="2:55" x14ac:dyDescent="0.25">
      <c r="B13" s="63">
        <f>namenlijst!B8</f>
        <v>4</v>
      </c>
      <c r="C13" s="226">
        <f>namenlijst!C8</f>
        <v>0</v>
      </c>
      <c r="D13" s="4"/>
      <c r="E13" s="333"/>
      <c r="F13" s="333"/>
      <c r="G13" s="333"/>
      <c r="H13" s="333"/>
      <c r="I13" s="4"/>
      <c r="J13" s="4"/>
      <c r="K13" s="4"/>
      <c r="L13" s="6"/>
      <c r="M13" s="376" t="str">
        <f t="shared" si="0"/>
        <v/>
      </c>
      <c r="N13" s="376" t="str">
        <f t="shared" si="1"/>
        <v/>
      </c>
      <c r="O13" s="376" t="str">
        <f t="shared" si="2"/>
        <v/>
      </c>
      <c r="P13" s="376" t="str">
        <f t="shared" si="3"/>
        <v/>
      </c>
      <c r="Q13" s="376">
        <f t="shared" si="4"/>
        <v>0</v>
      </c>
      <c r="R13" s="276">
        <f>namenlijst!C8</f>
        <v>0</v>
      </c>
      <c r="S13" s="285"/>
      <c r="T13" s="283"/>
      <c r="U13" s="283"/>
      <c r="V13" s="283"/>
      <c r="W13" s="288"/>
      <c r="X13" s="293"/>
      <c r="Y13" s="281"/>
      <c r="Z13" s="279"/>
      <c r="AA13" s="297"/>
      <c r="AB13" s="301"/>
      <c r="AC13" s="284"/>
      <c r="AD13" s="284"/>
      <c r="AE13" s="284"/>
      <c r="AF13" s="284"/>
      <c r="AG13" s="284"/>
      <c r="AH13" s="284"/>
      <c r="AI13" s="286"/>
      <c r="AJ13" s="304"/>
      <c r="AK13" s="280"/>
      <c r="AL13" s="280"/>
      <c r="AM13" s="280"/>
      <c r="AN13" s="280"/>
      <c r="AO13" s="280"/>
      <c r="AP13" s="280"/>
      <c r="AQ13" s="280"/>
      <c r="AR13" s="281"/>
      <c r="AS13" s="280"/>
      <c r="AT13" s="280"/>
      <c r="AU13" s="281"/>
      <c r="AV13" s="281"/>
      <c r="AW13" s="281"/>
      <c r="AX13" s="281"/>
      <c r="AY13" s="280"/>
      <c r="AZ13" s="363"/>
      <c r="BA13" s="302" t="str">
        <f t="shared" si="5"/>
        <v/>
      </c>
      <c r="BB13" s="345">
        <f>namenlijst!C8</f>
        <v>0</v>
      </c>
      <c r="BC13" s="370"/>
    </row>
    <row r="14" spans="2:55" x14ac:dyDescent="0.25">
      <c r="B14" s="63">
        <f>namenlijst!B9</f>
        <v>5</v>
      </c>
      <c r="C14" s="226">
        <f>namenlijst!C9</f>
        <v>0</v>
      </c>
      <c r="D14" s="4"/>
      <c r="E14" s="333"/>
      <c r="F14" s="333"/>
      <c r="G14" s="333"/>
      <c r="H14" s="333"/>
      <c r="I14" s="4"/>
      <c r="J14" s="4"/>
      <c r="K14" s="4"/>
      <c r="L14" s="6"/>
      <c r="M14" s="376" t="str">
        <f t="shared" si="0"/>
        <v/>
      </c>
      <c r="N14" s="376" t="str">
        <f t="shared" si="1"/>
        <v/>
      </c>
      <c r="O14" s="376" t="str">
        <f t="shared" si="2"/>
        <v/>
      </c>
      <c r="P14" s="376" t="str">
        <f t="shared" si="3"/>
        <v/>
      </c>
      <c r="Q14" s="376">
        <f t="shared" si="4"/>
        <v>0</v>
      </c>
      <c r="R14" s="276">
        <f>namenlijst!C9</f>
        <v>0</v>
      </c>
      <c r="S14" s="285"/>
      <c r="T14" s="283"/>
      <c r="U14" s="283"/>
      <c r="V14" s="283"/>
      <c r="W14" s="286"/>
      <c r="X14" s="293"/>
      <c r="Y14" s="280"/>
      <c r="Z14" s="280"/>
      <c r="AA14" s="294"/>
      <c r="AB14" s="285"/>
      <c r="AC14" s="282"/>
      <c r="AD14" s="282"/>
      <c r="AE14" s="282"/>
      <c r="AF14" s="282"/>
      <c r="AG14" s="282"/>
      <c r="AH14" s="282"/>
      <c r="AI14" s="286"/>
      <c r="AJ14" s="304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363"/>
      <c r="BA14" s="302" t="str">
        <f t="shared" si="5"/>
        <v/>
      </c>
      <c r="BB14" s="345">
        <f>namenlijst!C9</f>
        <v>0</v>
      </c>
      <c r="BC14" s="369"/>
    </row>
    <row r="15" spans="2:55" x14ac:dyDescent="0.25">
      <c r="B15" s="63">
        <f>namenlijst!B10</f>
        <v>6</v>
      </c>
      <c r="C15" s="226">
        <f>namenlijst!C10</f>
        <v>0</v>
      </c>
      <c r="D15" s="4"/>
      <c r="E15" s="333"/>
      <c r="F15" s="333"/>
      <c r="G15" s="333"/>
      <c r="H15" s="333"/>
      <c r="I15" s="4"/>
      <c r="J15" s="4"/>
      <c r="K15" s="4"/>
      <c r="L15" s="6"/>
      <c r="M15" s="376" t="str">
        <f t="shared" si="0"/>
        <v/>
      </c>
      <c r="N15" s="376" t="str">
        <f t="shared" si="1"/>
        <v/>
      </c>
      <c r="O15" s="376" t="str">
        <f t="shared" si="2"/>
        <v/>
      </c>
      <c r="P15" s="376" t="str">
        <f t="shared" si="3"/>
        <v/>
      </c>
      <c r="Q15" s="376">
        <f t="shared" si="4"/>
        <v>0</v>
      </c>
      <c r="R15" s="276">
        <f>namenlijst!C10</f>
        <v>0</v>
      </c>
      <c r="S15" s="285"/>
      <c r="T15" s="282"/>
      <c r="U15" s="283"/>
      <c r="V15" s="282"/>
      <c r="W15" s="286"/>
      <c r="X15" s="304"/>
      <c r="Y15" s="280"/>
      <c r="Z15" s="279"/>
      <c r="AA15" s="294"/>
      <c r="AB15" s="285"/>
      <c r="AC15" s="282"/>
      <c r="AD15" s="282"/>
      <c r="AE15" s="282"/>
      <c r="AF15" s="282"/>
      <c r="AG15" s="282"/>
      <c r="AH15" s="282"/>
      <c r="AI15" s="286"/>
      <c r="AJ15" s="304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363"/>
      <c r="BA15" s="302" t="str">
        <f t="shared" si="5"/>
        <v/>
      </c>
      <c r="BB15" s="345">
        <f>namenlijst!C10</f>
        <v>0</v>
      </c>
      <c r="BC15" s="369"/>
    </row>
    <row r="16" spans="2:55" x14ac:dyDescent="0.25">
      <c r="B16" s="63">
        <f>namenlijst!B11</f>
        <v>7</v>
      </c>
      <c r="C16" s="226">
        <f>namenlijst!C11</f>
        <v>0</v>
      </c>
      <c r="D16" s="4"/>
      <c r="E16" s="333"/>
      <c r="F16" s="333"/>
      <c r="G16" s="333"/>
      <c r="H16" s="333"/>
      <c r="I16" s="4"/>
      <c r="J16" s="4"/>
      <c r="K16" s="4"/>
      <c r="L16" s="6"/>
      <c r="M16" s="376" t="str">
        <f t="shared" si="0"/>
        <v/>
      </c>
      <c r="N16" s="376" t="str">
        <f t="shared" si="1"/>
        <v/>
      </c>
      <c r="O16" s="376" t="str">
        <f t="shared" si="2"/>
        <v/>
      </c>
      <c r="P16" s="376" t="str">
        <f t="shared" si="3"/>
        <v/>
      </c>
      <c r="Q16" s="376">
        <f t="shared" si="4"/>
        <v>0</v>
      </c>
      <c r="R16" s="276">
        <f>namenlijst!C11</f>
        <v>0</v>
      </c>
      <c r="S16" s="285"/>
      <c r="T16" s="282"/>
      <c r="U16" s="283"/>
      <c r="V16" s="282"/>
      <c r="W16" s="286"/>
      <c r="X16" s="304"/>
      <c r="Y16" s="280"/>
      <c r="Z16" s="280"/>
      <c r="AA16" s="294"/>
      <c r="AB16" s="285"/>
      <c r="AC16" s="282"/>
      <c r="AD16" s="282"/>
      <c r="AE16" s="282"/>
      <c r="AF16" s="282"/>
      <c r="AG16" s="282"/>
      <c r="AH16" s="282"/>
      <c r="AI16" s="286"/>
      <c r="AJ16" s="304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363"/>
      <c r="BA16" s="302" t="str">
        <f t="shared" si="5"/>
        <v/>
      </c>
      <c r="BB16" s="345">
        <f>namenlijst!C11</f>
        <v>0</v>
      </c>
      <c r="BC16" s="369"/>
    </row>
    <row r="17" spans="2:55" x14ac:dyDescent="0.25">
      <c r="B17" s="63">
        <f>namenlijst!B12</f>
        <v>8</v>
      </c>
      <c r="C17" s="226">
        <f>namenlijst!C12</f>
        <v>0</v>
      </c>
      <c r="D17" s="4"/>
      <c r="E17" s="333"/>
      <c r="F17" s="333"/>
      <c r="G17" s="333"/>
      <c r="H17" s="333"/>
      <c r="I17" s="4"/>
      <c r="J17" s="4"/>
      <c r="K17" s="4"/>
      <c r="L17" s="6"/>
      <c r="M17" s="376" t="str">
        <f t="shared" si="0"/>
        <v/>
      </c>
      <c r="N17" s="376" t="str">
        <f t="shared" si="1"/>
        <v/>
      </c>
      <c r="O17" s="376" t="str">
        <f t="shared" si="2"/>
        <v/>
      </c>
      <c r="P17" s="376" t="str">
        <f t="shared" si="3"/>
        <v/>
      </c>
      <c r="Q17" s="376">
        <f t="shared" si="4"/>
        <v>0</v>
      </c>
      <c r="R17" s="276">
        <f>namenlijst!C12</f>
        <v>0</v>
      </c>
      <c r="S17" s="285"/>
      <c r="T17" s="283"/>
      <c r="U17" s="283"/>
      <c r="V17" s="283"/>
      <c r="W17" s="287"/>
      <c r="X17" s="293"/>
      <c r="Y17" s="279"/>
      <c r="Z17" s="279"/>
      <c r="AA17" s="295"/>
      <c r="AB17" s="289"/>
      <c r="AC17" s="283"/>
      <c r="AD17" s="283"/>
      <c r="AE17" s="283"/>
      <c r="AF17" s="282"/>
      <c r="AG17" s="282"/>
      <c r="AH17" s="282"/>
      <c r="AI17" s="286"/>
      <c r="AJ17" s="304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  <c r="AV17" s="280"/>
      <c r="AW17" s="280"/>
      <c r="AX17" s="280"/>
      <c r="AY17" s="280"/>
      <c r="AZ17" s="363"/>
      <c r="BA17" s="302" t="str">
        <f t="shared" si="5"/>
        <v/>
      </c>
      <c r="BB17" s="345">
        <f>namenlijst!C12</f>
        <v>0</v>
      </c>
      <c r="BC17" s="369"/>
    </row>
    <row r="18" spans="2:55" x14ac:dyDescent="0.25">
      <c r="B18" s="63">
        <f>namenlijst!B13</f>
        <v>9</v>
      </c>
      <c r="C18" s="226">
        <f>namenlijst!C13</f>
        <v>0</v>
      </c>
      <c r="D18" s="4"/>
      <c r="E18" s="333"/>
      <c r="F18" s="333"/>
      <c r="G18" s="333"/>
      <c r="H18" s="333"/>
      <c r="I18" s="4"/>
      <c r="J18" s="4"/>
      <c r="K18" s="4"/>
      <c r="L18" s="6"/>
      <c r="M18" s="376" t="str">
        <f t="shared" si="0"/>
        <v/>
      </c>
      <c r="N18" s="376" t="str">
        <f t="shared" si="1"/>
        <v/>
      </c>
      <c r="O18" s="376" t="str">
        <f t="shared" si="2"/>
        <v/>
      </c>
      <c r="P18" s="376" t="str">
        <f t="shared" si="3"/>
        <v/>
      </c>
      <c r="Q18" s="376">
        <f t="shared" si="4"/>
        <v>0</v>
      </c>
      <c r="R18" s="276">
        <f>namenlijst!C13</f>
        <v>0</v>
      </c>
      <c r="S18" s="285"/>
      <c r="T18" s="282"/>
      <c r="U18" s="283"/>
      <c r="V18" s="282"/>
      <c r="W18" s="286"/>
      <c r="X18" s="304"/>
      <c r="Y18" s="280"/>
      <c r="Z18" s="279"/>
      <c r="AA18" s="294"/>
      <c r="AB18" s="285"/>
      <c r="AC18" s="282"/>
      <c r="AD18" s="282"/>
      <c r="AE18" s="282"/>
      <c r="AF18" s="282"/>
      <c r="AG18" s="282"/>
      <c r="AH18" s="282"/>
      <c r="AI18" s="286"/>
      <c r="AJ18" s="304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363"/>
      <c r="BA18" s="302" t="str">
        <f t="shared" si="5"/>
        <v/>
      </c>
      <c r="BB18" s="345">
        <f>namenlijst!C13</f>
        <v>0</v>
      </c>
      <c r="BC18" s="369"/>
    </row>
    <row r="19" spans="2:55" x14ac:dyDescent="0.25">
      <c r="B19" s="63">
        <f>namenlijst!B14</f>
        <v>10</v>
      </c>
      <c r="C19" s="226">
        <f>namenlijst!C14</f>
        <v>0</v>
      </c>
      <c r="D19" s="4"/>
      <c r="E19" s="333"/>
      <c r="F19" s="333"/>
      <c r="G19" s="333"/>
      <c r="H19" s="333"/>
      <c r="I19" s="4"/>
      <c r="J19" s="4"/>
      <c r="K19" s="4"/>
      <c r="L19" s="6"/>
      <c r="M19" s="376" t="str">
        <f t="shared" si="0"/>
        <v/>
      </c>
      <c r="N19" s="376" t="str">
        <f t="shared" si="1"/>
        <v/>
      </c>
      <c r="O19" s="376" t="str">
        <f t="shared" si="2"/>
        <v/>
      </c>
      <c r="P19" s="376" t="str">
        <f t="shared" si="3"/>
        <v/>
      </c>
      <c r="Q19" s="376">
        <f t="shared" si="4"/>
        <v>0</v>
      </c>
      <c r="R19" s="276">
        <f>namenlijst!C14</f>
        <v>0</v>
      </c>
      <c r="S19" s="285"/>
      <c r="T19" s="282"/>
      <c r="U19" s="282"/>
      <c r="V19" s="282"/>
      <c r="W19" s="286"/>
      <c r="X19" s="293"/>
      <c r="Y19" s="279"/>
      <c r="Z19" s="279"/>
      <c r="AA19" s="294"/>
      <c r="AB19" s="285"/>
      <c r="AC19" s="282"/>
      <c r="AD19" s="282"/>
      <c r="AE19" s="282"/>
      <c r="AF19" s="282"/>
      <c r="AG19" s="282"/>
      <c r="AH19" s="282"/>
      <c r="AI19" s="286"/>
      <c r="AJ19" s="304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80"/>
      <c r="AY19" s="280"/>
      <c r="AZ19" s="363"/>
      <c r="BA19" s="302" t="str">
        <f t="shared" si="5"/>
        <v/>
      </c>
      <c r="BB19" s="345">
        <f>namenlijst!C14</f>
        <v>0</v>
      </c>
      <c r="BC19" s="369"/>
    </row>
    <row r="20" spans="2:55" x14ac:dyDescent="0.25">
      <c r="B20" s="63">
        <f>namenlijst!B15</f>
        <v>11</v>
      </c>
      <c r="C20" s="226">
        <f>namenlijst!C15</f>
        <v>0</v>
      </c>
      <c r="D20" s="4"/>
      <c r="E20" s="333"/>
      <c r="F20" s="333"/>
      <c r="G20" s="333"/>
      <c r="H20" s="333"/>
      <c r="I20" s="4"/>
      <c r="J20" s="4"/>
      <c r="K20" s="4"/>
      <c r="L20" s="6"/>
      <c r="M20" s="376" t="str">
        <f t="shared" si="0"/>
        <v/>
      </c>
      <c r="N20" s="376" t="str">
        <f t="shared" si="1"/>
        <v/>
      </c>
      <c r="O20" s="376" t="str">
        <f t="shared" si="2"/>
        <v/>
      </c>
      <c r="P20" s="376" t="str">
        <f t="shared" si="3"/>
        <v/>
      </c>
      <c r="Q20" s="376">
        <f t="shared" si="4"/>
        <v>0</v>
      </c>
      <c r="R20" s="276">
        <f>namenlijst!C15</f>
        <v>0</v>
      </c>
      <c r="S20" s="285"/>
      <c r="T20" s="283"/>
      <c r="U20" s="283"/>
      <c r="V20" s="283"/>
      <c r="W20" s="287"/>
      <c r="X20" s="296"/>
      <c r="Y20" s="281"/>
      <c r="Z20" s="281"/>
      <c r="AA20" s="297"/>
      <c r="AB20" s="301"/>
      <c r="AC20" s="284"/>
      <c r="AD20" s="284"/>
      <c r="AE20" s="284"/>
      <c r="AF20" s="284"/>
      <c r="AG20" s="284"/>
      <c r="AH20" s="284"/>
      <c r="AI20" s="288"/>
      <c r="AJ20" s="304"/>
      <c r="AK20" s="280"/>
      <c r="AL20" s="280"/>
      <c r="AM20" s="280"/>
      <c r="AN20" s="280"/>
      <c r="AO20" s="280"/>
      <c r="AP20" s="280"/>
      <c r="AQ20" s="280"/>
      <c r="AR20" s="281"/>
      <c r="AS20" s="281"/>
      <c r="AT20" s="280"/>
      <c r="AU20" s="280"/>
      <c r="AV20" s="280"/>
      <c r="AW20" s="280"/>
      <c r="AX20" s="280"/>
      <c r="AY20" s="280"/>
      <c r="AZ20" s="363"/>
      <c r="BA20" s="302" t="str">
        <f t="shared" si="5"/>
        <v/>
      </c>
      <c r="BB20" s="345">
        <f>namenlijst!C15</f>
        <v>0</v>
      </c>
      <c r="BC20" s="369"/>
    </row>
    <row r="21" spans="2:55" x14ac:dyDescent="0.25">
      <c r="B21" s="63">
        <f>namenlijst!B16</f>
        <v>12</v>
      </c>
      <c r="C21" s="226">
        <f>namenlijst!C16</f>
        <v>0</v>
      </c>
      <c r="D21" s="4"/>
      <c r="E21" s="333"/>
      <c r="F21" s="333"/>
      <c r="G21" s="333"/>
      <c r="H21" s="333"/>
      <c r="I21" s="4"/>
      <c r="J21" s="4"/>
      <c r="K21" s="4"/>
      <c r="L21" s="6"/>
      <c r="M21" s="376" t="str">
        <f t="shared" si="0"/>
        <v/>
      </c>
      <c r="N21" s="376" t="str">
        <f t="shared" si="1"/>
        <v/>
      </c>
      <c r="O21" s="376" t="str">
        <f t="shared" si="2"/>
        <v/>
      </c>
      <c r="P21" s="376" t="str">
        <f t="shared" si="3"/>
        <v/>
      </c>
      <c r="Q21" s="376">
        <f t="shared" si="4"/>
        <v>0</v>
      </c>
      <c r="R21" s="276">
        <f>namenlijst!C16</f>
        <v>0</v>
      </c>
      <c r="S21" s="285"/>
      <c r="T21" s="283"/>
      <c r="U21" s="282"/>
      <c r="V21" s="282"/>
      <c r="W21" s="286"/>
      <c r="X21" s="304"/>
      <c r="Y21" s="279"/>
      <c r="Z21" s="279"/>
      <c r="AA21" s="295"/>
      <c r="AB21" s="289"/>
      <c r="AC21" s="283"/>
      <c r="AD21" s="282"/>
      <c r="AE21" s="282"/>
      <c r="AF21" s="282"/>
      <c r="AG21" s="282"/>
      <c r="AH21" s="282"/>
      <c r="AI21" s="286"/>
      <c r="AJ21" s="304"/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  <c r="AV21" s="280"/>
      <c r="AW21" s="280"/>
      <c r="AX21" s="280"/>
      <c r="AY21" s="280"/>
      <c r="AZ21" s="363"/>
      <c r="BA21" s="302" t="str">
        <f t="shared" si="5"/>
        <v/>
      </c>
      <c r="BB21" s="345">
        <f>namenlijst!C16</f>
        <v>0</v>
      </c>
      <c r="BC21" s="369"/>
    </row>
    <row r="22" spans="2:55" x14ac:dyDescent="0.25">
      <c r="B22" s="63">
        <f>namenlijst!B17</f>
        <v>13</v>
      </c>
      <c r="C22" s="226">
        <f>namenlijst!C17</f>
        <v>0</v>
      </c>
      <c r="D22" s="4"/>
      <c r="E22" s="333"/>
      <c r="F22" s="333"/>
      <c r="G22" s="333"/>
      <c r="H22" s="333"/>
      <c r="I22" s="4"/>
      <c r="J22" s="4"/>
      <c r="K22" s="4"/>
      <c r="L22" s="6"/>
      <c r="M22" s="376" t="str">
        <f t="shared" si="0"/>
        <v/>
      </c>
      <c r="N22" s="376" t="str">
        <f t="shared" si="1"/>
        <v/>
      </c>
      <c r="O22" s="376" t="str">
        <f t="shared" si="2"/>
        <v/>
      </c>
      <c r="P22" s="376" t="str">
        <f t="shared" si="3"/>
        <v/>
      </c>
      <c r="Q22" s="376">
        <f t="shared" si="4"/>
        <v>0</v>
      </c>
      <c r="R22" s="276">
        <f>namenlijst!C17</f>
        <v>0</v>
      </c>
      <c r="S22" s="285"/>
      <c r="T22" s="283"/>
      <c r="U22" s="283"/>
      <c r="V22" s="283"/>
      <c r="W22" s="288"/>
      <c r="X22" s="296"/>
      <c r="Y22" s="281"/>
      <c r="Z22" s="281"/>
      <c r="AA22" s="297"/>
      <c r="AB22" s="301"/>
      <c r="AC22" s="284"/>
      <c r="AD22" s="284"/>
      <c r="AE22" s="284"/>
      <c r="AF22" s="284"/>
      <c r="AG22" s="284"/>
      <c r="AH22" s="284"/>
      <c r="AI22" s="288"/>
      <c r="AJ22" s="304"/>
      <c r="AK22" s="280"/>
      <c r="AL22" s="280"/>
      <c r="AM22" s="280"/>
      <c r="AN22" s="280"/>
      <c r="AO22" s="280"/>
      <c r="AP22" s="280"/>
      <c r="AQ22" s="280"/>
      <c r="AR22" s="280"/>
      <c r="AS22" s="280"/>
      <c r="AT22" s="280"/>
      <c r="AU22" s="281"/>
      <c r="AV22" s="281"/>
      <c r="AW22" s="281"/>
      <c r="AX22" s="280"/>
      <c r="AY22" s="281"/>
      <c r="AZ22" s="363"/>
      <c r="BA22" s="302" t="str">
        <f t="shared" si="5"/>
        <v/>
      </c>
      <c r="BB22" s="345">
        <f>namenlijst!C17</f>
        <v>0</v>
      </c>
      <c r="BC22" s="369"/>
    </row>
    <row r="23" spans="2:55" x14ac:dyDescent="0.25">
      <c r="B23" s="63">
        <f>namenlijst!B18</f>
        <v>14</v>
      </c>
      <c r="C23" s="226">
        <f>namenlijst!C18</f>
        <v>0</v>
      </c>
      <c r="D23" s="4"/>
      <c r="E23" s="333"/>
      <c r="F23" s="333"/>
      <c r="G23" s="333"/>
      <c r="H23" s="333"/>
      <c r="I23" s="4"/>
      <c r="J23" s="4"/>
      <c r="K23" s="4"/>
      <c r="L23" s="6"/>
      <c r="M23" s="376" t="str">
        <f t="shared" si="0"/>
        <v/>
      </c>
      <c r="N23" s="376" t="str">
        <f t="shared" si="1"/>
        <v/>
      </c>
      <c r="O23" s="376" t="str">
        <f t="shared" si="2"/>
        <v/>
      </c>
      <c r="P23" s="376" t="str">
        <f t="shared" si="3"/>
        <v/>
      </c>
      <c r="Q23" s="376">
        <f t="shared" si="4"/>
        <v>0</v>
      </c>
      <c r="R23" s="276">
        <f>namenlijst!C18</f>
        <v>0</v>
      </c>
      <c r="S23" s="285"/>
      <c r="T23" s="282"/>
      <c r="U23" s="283"/>
      <c r="V23" s="282"/>
      <c r="W23" s="286"/>
      <c r="X23" s="304"/>
      <c r="Y23" s="280"/>
      <c r="Z23" s="279"/>
      <c r="AA23" s="294"/>
      <c r="AB23" s="285"/>
      <c r="AC23" s="282"/>
      <c r="AD23" s="282"/>
      <c r="AE23" s="282"/>
      <c r="AF23" s="282"/>
      <c r="AG23" s="282"/>
      <c r="AH23" s="282"/>
      <c r="AI23" s="286"/>
      <c r="AJ23" s="304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/>
      <c r="AW23" s="280"/>
      <c r="AX23" s="280"/>
      <c r="AY23" s="280"/>
      <c r="AZ23" s="363"/>
      <c r="BA23" s="302" t="str">
        <f t="shared" si="5"/>
        <v/>
      </c>
      <c r="BB23" s="345">
        <f>namenlijst!C18</f>
        <v>0</v>
      </c>
      <c r="BC23" s="369"/>
    </row>
    <row r="24" spans="2:55" x14ac:dyDescent="0.25">
      <c r="B24" s="63">
        <f>namenlijst!B19</f>
        <v>15</v>
      </c>
      <c r="C24" s="226">
        <f>namenlijst!C19</f>
        <v>0</v>
      </c>
      <c r="D24" s="4"/>
      <c r="E24" s="333"/>
      <c r="F24" s="333"/>
      <c r="G24" s="333"/>
      <c r="H24" s="333"/>
      <c r="I24" s="4"/>
      <c r="J24" s="4"/>
      <c r="K24" s="4"/>
      <c r="L24" s="6"/>
      <c r="M24" s="376" t="str">
        <f t="shared" si="0"/>
        <v/>
      </c>
      <c r="N24" s="376" t="str">
        <f t="shared" si="1"/>
        <v/>
      </c>
      <c r="O24" s="376" t="str">
        <f t="shared" si="2"/>
        <v/>
      </c>
      <c r="P24" s="376" t="str">
        <f t="shared" si="3"/>
        <v/>
      </c>
      <c r="Q24" s="376">
        <f t="shared" si="4"/>
        <v>0</v>
      </c>
      <c r="R24" s="276">
        <f>namenlijst!C19</f>
        <v>0</v>
      </c>
      <c r="S24" s="285"/>
      <c r="T24" s="283"/>
      <c r="U24" s="283"/>
      <c r="V24" s="283"/>
      <c r="W24" s="287"/>
      <c r="X24" s="293"/>
      <c r="Y24" s="280"/>
      <c r="Z24" s="279"/>
      <c r="AA24" s="295"/>
      <c r="AB24" s="285"/>
      <c r="AC24" s="282"/>
      <c r="AD24" s="282"/>
      <c r="AE24" s="282"/>
      <c r="AF24" s="282"/>
      <c r="AG24" s="282"/>
      <c r="AH24" s="282"/>
      <c r="AI24" s="286"/>
      <c r="AJ24" s="304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80"/>
      <c r="AW24" s="280"/>
      <c r="AX24" s="280"/>
      <c r="AY24" s="280"/>
      <c r="AZ24" s="363"/>
      <c r="BA24" s="302" t="str">
        <f t="shared" si="5"/>
        <v/>
      </c>
      <c r="BB24" s="345">
        <f>namenlijst!C19</f>
        <v>0</v>
      </c>
      <c r="BC24" s="369"/>
    </row>
    <row r="25" spans="2:55" x14ac:dyDescent="0.25">
      <c r="B25" s="63">
        <f>namenlijst!B20</f>
        <v>16</v>
      </c>
      <c r="C25" s="226">
        <f>namenlijst!C20</f>
        <v>0</v>
      </c>
      <c r="D25" s="4"/>
      <c r="E25" s="333"/>
      <c r="F25" s="333"/>
      <c r="G25" s="333"/>
      <c r="H25" s="333"/>
      <c r="I25" s="4"/>
      <c r="J25" s="4"/>
      <c r="K25" s="4"/>
      <c r="L25" s="6"/>
      <c r="M25" s="376" t="str">
        <f t="shared" si="0"/>
        <v/>
      </c>
      <c r="N25" s="376" t="str">
        <f t="shared" si="1"/>
        <v/>
      </c>
      <c r="O25" s="376" t="str">
        <f t="shared" si="2"/>
        <v/>
      </c>
      <c r="P25" s="376" t="str">
        <f t="shared" si="3"/>
        <v/>
      </c>
      <c r="Q25" s="376">
        <f t="shared" si="4"/>
        <v>0</v>
      </c>
      <c r="R25" s="276">
        <f>namenlijst!C20</f>
        <v>0</v>
      </c>
      <c r="S25" s="285"/>
      <c r="T25" s="283"/>
      <c r="U25" s="283"/>
      <c r="V25" s="283"/>
      <c r="W25" s="287"/>
      <c r="X25" s="293"/>
      <c r="Y25" s="279"/>
      <c r="Z25" s="279"/>
      <c r="AA25" s="295"/>
      <c r="AB25" s="289"/>
      <c r="AC25" s="283"/>
      <c r="AD25" s="284"/>
      <c r="AE25" s="283"/>
      <c r="AF25" s="284"/>
      <c r="AG25" s="284"/>
      <c r="AH25" s="282"/>
      <c r="AI25" s="286"/>
      <c r="AJ25" s="304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/>
      <c r="AW25" s="280"/>
      <c r="AX25" s="280"/>
      <c r="AY25" s="280"/>
      <c r="AZ25" s="363"/>
      <c r="BA25" s="302" t="str">
        <f t="shared" si="5"/>
        <v/>
      </c>
      <c r="BB25" s="345">
        <f>namenlijst!C20</f>
        <v>0</v>
      </c>
      <c r="BC25" s="370"/>
    </row>
    <row r="26" spans="2:55" x14ac:dyDescent="0.25">
      <c r="B26" s="63">
        <f>namenlijst!B21</f>
        <v>17</v>
      </c>
      <c r="C26" s="226">
        <f>namenlijst!C21</f>
        <v>0</v>
      </c>
      <c r="D26" s="4"/>
      <c r="E26" s="333"/>
      <c r="F26" s="333"/>
      <c r="G26" s="333"/>
      <c r="H26" s="333"/>
      <c r="I26" s="4"/>
      <c r="J26" s="4"/>
      <c r="K26" s="4"/>
      <c r="L26" s="6"/>
      <c r="M26" s="376" t="str">
        <f t="shared" si="0"/>
        <v/>
      </c>
      <c r="N26" s="376" t="str">
        <f t="shared" si="1"/>
        <v/>
      </c>
      <c r="O26" s="376" t="str">
        <f t="shared" si="2"/>
        <v/>
      </c>
      <c r="P26" s="376" t="str">
        <f t="shared" si="3"/>
        <v/>
      </c>
      <c r="Q26" s="376">
        <f t="shared" si="4"/>
        <v>0</v>
      </c>
      <c r="R26" s="276">
        <f>namenlijst!C21</f>
        <v>0</v>
      </c>
      <c r="S26" s="285"/>
      <c r="T26" s="283"/>
      <c r="U26" s="283"/>
      <c r="V26" s="283"/>
      <c r="W26" s="287"/>
      <c r="X26" s="293"/>
      <c r="Y26" s="279"/>
      <c r="Z26" s="279"/>
      <c r="AA26" s="295"/>
      <c r="AB26" s="285"/>
      <c r="AC26" s="282"/>
      <c r="AD26" s="282"/>
      <c r="AE26" s="282"/>
      <c r="AF26" s="282"/>
      <c r="AG26" s="282"/>
      <c r="AH26" s="282"/>
      <c r="AI26" s="286"/>
      <c r="AJ26" s="304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80"/>
      <c r="AW26" s="280"/>
      <c r="AX26" s="280"/>
      <c r="AY26" s="280"/>
      <c r="AZ26" s="363"/>
      <c r="BA26" s="302" t="str">
        <f t="shared" si="5"/>
        <v/>
      </c>
      <c r="BB26" s="345">
        <f>namenlijst!C21</f>
        <v>0</v>
      </c>
      <c r="BC26" s="369"/>
    </row>
    <row r="27" spans="2:55" x14ac:dyDescent="0.25">
      <c r="B27" s="63">
        <f>namenlijst!B22</f>
        <v>18</v>
      </c>
      <c r="C27" s="226">
        <f>namenlijst!C22</f>
        <v>0</v>
      </c>
      <c r="D27" s="4"/>
      <c r="E27" s="333"/>
      <c r="F27" s="333"/>
      <c r="G27" s="333"/>
      <c r="H27" s="333"/>
      <c r="I27" s="4"/>
      <c r="J27" s="4"/>
      <c r="K27" s="4"/>
      <c r="L27" s="6"/>
      <c r="M27" s="376" t="str">
        <f t="shared" si="0"/>
        <v/>
      </c>
      <c r="N27" s="376" t="str">
        <f t="shared" si="1"/>
        <v/>
      </c>
      <c r="O27" s="376" t="str">
        <f t="shared" si="2"/>
        <v/>
      </c>
      <c r="P27" s="376" t="str">
        <f t="shared" si="3"/>
        <v/>
      </c>
      <c r="Q27" s="376">
        <f t="shared" si="4"/>
        <v>0</v>
      </c>
      <c r="R27" s="276">
        <f>namenlijst!C22</f>
        <v>0</v>
      </c>
      <c r="S27" s="285"/>
      <c r="T27" s="283"/>
      <c r="U27" s="283"/>
      <c r="V27" s="283"/>
      <c r="W27" s="288"/>
      <c r="X27" s="293"/>
      <c r="Y27" s="279"/>
      <c r="Z27" s="279"/>
      <c r="AA27" s="295"/>
      <c r="AB27" s="289"/>
      <c r="AC27" s="284"/>
      <c r="AD27" s="284"/>
      <c r="AE27" s="284"/>
      <c r="AF27" s="284"/>
      <c r="AG27" s="284"/>
      <c r="AH27" s="284"/>
      <c r="AI27" s="288"/>
      <c r="AJ27" s="304"/>
      <c r="AK27" s="280"/>
      <c r="AL27" s="280"/>
      <c r="AM27" s="280"/>
      <c r="AN27" s="280"/>
      <c r="AO27" s="280"/>
      <c r="AP27" s="280"/>
      <c r="AQ27" s="280"/>
      <c r="AR27" s="281"/>
      <c r="AS27" s="280"/>
      <c r="AT27" s="280"/>
      <c r="AU27" s="280"/>
      <c r="AV27" s="280"/>
      <c r="AW27" s="280"/>
      <c r="AX27" s="280"/>
      <c r="AY27" s="280"/>
      <c r="AZ27" s="363"/>
      <c r="BA27" s="302" t="str">
        <f t="shared" si="5"/>
        <v/>
      </c>
      <c r="BB27" s="345">
        <f>namenlijst!C22</f>
        <v>0</v>
      </c>
      <c r="BC27" s="369"/>
    </row>
    <row r="28" spans="2:55" x14ac:dyDescent="0.25">
      <c r="B28" s="63">
        <f>namenlijst!B23</f>
        <v>19</v>
      </c>
      <c r="C28" s="226">
        <f>namenlijst!C23</f>
        <v>0</v>
      </c>
      <c r="D28" s="4"/>
      <c r="E28" s="333"/>
      <c r="F28" s="333"/>
      <c r="G28" s="333"/>
      <c r="H28" s="333"/>
      <c r="I28" s="4"/>
      <c r="J28" s="4"/>
      <c r="K28" s="4"/>
      <c r="L28" s="6"/>
      <c r="M28" s="376" t="str">
        <f t="shared" si="0"/>
        <v/>
      </c>
      <c r="N28" s="376" t="str">
        <f t="shared" si="1"/>
        <v/>
      </c>
      <c r="O28" s="376" t="str">
        <f t="shared" si="2"/>
        <v/>
      </c>
      <c r="P28" s="376" t="str">
        <f t="shared" si="3"/>
        <v/>
      </c>
      <c r="Q28" s="376">
        <f t="shared" si="4"/>
        <v>0</v>
      </c>
      <c r="R28" s="276">
        <f>namenlijst!C23</f>
        <v>0</v>
      </c>
      <c r="S28" s="285"/>
      <c r="T28" s="284"/>
      <c r="U28" s="283"/>
      <c r="V28" s="283"/>
      <c r="W28" s="288"/>
      <c r="X28" s="293"/>
      <c r="Y28" s="279"/>
      <c r="Z28" s="279"/>
      <c r="AA28" s="295"/>
      <c r="AB28" s="301"/>
      <c r="AC28" s="284"/>
      <c r="AD28" s="284"/>
      <c r="AE28" s="284"/>
      <c r="AF28" s="284"/>
      <c r="AG28" s="284"/>
      <c r="AH28" s="284"/>
      <c r="AI28" s="286"/>
      <c r="AJ28" s="304"/>
      <c r="AK28" s="280"/>
      <c r="AL28" s="280"/>
      <c r="AM28" s="280"/>
      <c r="AN28" s="280"/>
      <c r="AO28" s="280"/>
      <c r="AP28" s="280"/>
      <c r="AQ28" s="280"/>
      <c r="AR28" s="281"/>
      <c r="AS28" s="280"/>
      <c r="AT28" s="280"/>
      <c r="AU28" s="280"/>
      <c r="AV28" s="280"/>
      <c r="AW28" s="281"/>
      <c r="AX28" s="280"/>
      <c r="AY28" s="280"/>
      <c r="AZ28" s="363"/>
      <c r="BA28" s="302" t="str">
        <f t="shared" si="5"/>
        <v/>
      </c>
      <c r="BB28" s="345">
        <f>namenlijst!C23</f>
        <v>0</v>
      </c>
      <c r="BC28" s="369"/>
    </row>
    <row r="29" spans="2:55" x14ac:dyDescent="0.25">
      <c r="B29" s="63">
        <f>namenlijst!B24</f>
        <v>20</v>
      </c>
      <c r="C29" s="226">
        <f>namenlijst!C24</f>
        <v>0</v>
      </c>
      <c r="D29" s="4"/>
      <c r="E29" s="333"/>
      <c r="F29" s="333"/>
      <c r="G29" s="333"/>
      <c r="H29" s="333"/>
      <c r="I29" s="4"/>
      <c r="J29" s="4"/>
      <c r="K29" s="4"/>
      <c r="L29" s="6"/>
      <c r="M29" s="376" t="str">
        <f t="shared" si="0"/>
        <v/>
      </c>
      <c r="N29" s="376" t="str">
        <f t="shared" si="1"/>
        <v/>
      </c>
      <c r="O29" s="376" t="str">
        <f t="shared" si="2"/>
        <v/>
      </c>
      <c r="P29" s="376" t="str">
        <f t="shared" si="3"/>
        <v/>
      </c>
      <c r="Q29" s="376">
        <f t="shared" si="4"/>
        <v>0</v>
      </c>
      <c r="R29" s="276">
        <f>namenlijst!C24</f>
        <v>0</v>
      </c>
      <c r="S29" s="285"/>
      <c r="T29" s="284"/>
      <c r="U29" s="284"/>
      <c r="V29" s="283"/>
      <c r="W29" s="288"/>
      <c r="X29" s="293"/>
      <c r="Y29" s="281"/>
      <c r="Z29" s="279"/>
      <c r="AA29" s="297"/>
      <c r="AB29" s="301"/>
      <c r="AC29" s="284"/>
      <c r="AD29" s="284"/>
      <c r="AE29" s="284"/>
      <c r="AF29" s="284"/>
      <c r="AG29" s="284"/>
      <c r="AH29" s="284"/>
      <c r="AI29" s="288"/>
      <c r="AJ29" s="304"/>
      <c r="AK29" s="280"/>
      <c r="AL29" s="280"/>
      <c r="AM29" s="280"/>
      <c r="AN29" s="280"/>
      <c r="AO29" s="280"/>
      <c r="AP29" s="280"/>
      <c r="AQ29" s="280"/>
      <c r="AR29" s="280"/>
      <c r="AS29" s="281"/>
      <c r="AT29" s="280"/>
      <c r="AU29" s="280"/>
      <c r="AV29" s="280"/>
      <c r="AW29" s="280"/>
      <c r="AX29" s="280"/>
      <c r="AY29" s="280"/>
      <c r="AZ29" s="363"/>
      <c r="BA29" s="302" t="str">
        <f t="shared" si="5"/>
        <v/>
      </c>
      <c r="BB29" s="345">
        <f>namenlijst!C24</f>
        <v>0</v>
      </c>
      <c r="BC29" s="369"/>
    </row>
    <row r="30" spans="2:55" x14ac:dyDescent="0.25">
      <c r="B30" s="63">
        <f>namenlijst!B25</f>
        <v>21</v>
      </c>
      <c r="C30" s="226">
        <f>namenlijst!C25</f>
        <v>0</v>
      </c>
      <c r="D30" s="4"/>
      <c r="E30" s="333"/>
      <c r="F30" s="333"/>
      <c r="G30" s="333"/>
      <c r="H30" s="333"/>
      <c r="I30" s="4"/>
      <c r="J30" s="4"/>
      <c r="K30" s="4"/>
      <c r="L30" s="6"/>
      <c r="M30" s="376" t="str">
        <f t="shared" si="0"/>
        <v/>
      </c>
      <c r="N30" s="376" t="str">
        <f t="shared" si="1"/>
        <v/>
      </c>
      <c r="O30" s="376" t="str">
        <f t="shared" si="2"/>
        <v/>
      </c>
      <c r="P30" s="376" t="str">
        <f t="shared" si="3"/>
        <v/>
      </c>
      <c r="Q30" s="376">
        <f t="shared" si="4"/>
        <v>0</v>
      </c>
      <c r="R30" s="276">
        <f>namenlijst!C25</f>
        <v>0</v>
      </c>
      <c r="S30" s="285"/>
      <c r="T30" s="283"/>
      <c r="U30" s="283"/>
      <c r="V30" s="283"/>
      <c r="W30" s="287"/>
      <c r="X30" s="304"/>
      <c r="Y30" s="280"/>
      <c r="Z30" s="279"/>
      <c r="AA30" s="295"/>
      <c r="AB30" s="285"/>
      <c r="AC30" s="282"/>
      <c r="AD30" s="282"/>
      <c r="AE30" s="282"/>
      <c r="AF30" s="282"/>
      <c r="AG30" s="282"/>
      <c r="AH30" s="282"/>
      <c r="AI30" s="286"/>
      <c r="AJ30" s="304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  <c r="AY30" s="280"/>
      <c r="AZ30" s="363"/>
      <c r="BA30" s="302" t="str">
        <f t="shared" si="5"/>
        <v/>
      </c>
      <c r="BB30" s="345">
        <f>namenlijst!C25</f>
        <v>0</v>
      </c>
      <c r="BC30" s="369"/>
    </row>
    <row r="31" spans="2:55" x14ac:dyDescent="0.25">
      <c r="B31" s="63">
        <f>namenlijst!B26</f>
        <v>22</v>
      </c>
      <c r="C31" s="226">
        <f>namenlijst!C26</f>
        <v>0</v>
      </c>
      <c r="D31" s="4"/>
      <c r="E31" s="333"/>
      <c r="F31" s="333"/>
      <c r="G31" s="333"/>
      <c r="H31" s="333"/>
      <c r="I31" s="4"/>
      <c r="J31" s="4"/>
      <c r="K31" s="4"/>
      <c r="L31" s="6"/>
      <c r="M31" s="376"/>
      <c r="N31" s="376"/>
      <c r="O31" s="376"/>
      <c r="P31" s="376"/>
      <c r="Q31" s="376"/>
      <c r="R31" s="276">
        <f>namenlijst!C26</f>
        <v>0</v>
      </c>
      <c r="S31" s="285"/>
      <c r="T31" s="283"/>
      <c r="U31" s="283"/>
      <c r="V31" s="283"/>
      <c r="W31" s="287"/>
      <c r="X31" s="304"/>
      <c r="Y31" s="280"/>
      <c r="Z31" s="279"/>
      <c r="AA31" s="295"/>
      <c r="AB31" s="285"/>
      <c r="AC31" s="282"/>
      <c r="AD31" s="282"/>
      <c r="AE31" s="282"/>
      <c r="AF31" s="282"/>
      <c r="AG31" s="282"/>
      <c r="AH31" s="282"/>
      <c r="AI31" s="286"/>
      <c r="AJ31" s="304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80"/>
      <c r="AW31" s="280"/>
      <c r="AX31" s="280"/>
      <c r="AY31" s="280"/>
      <c r="AZ31" s="363"/>
      <c r="BA31" s="302"/>
      <c r="BB31" s="345">
        <f>namenlijst!C26</f>
        <v>0</v>
      </c>
      <c r="BC31" s="369"/>
    </row>
    <row r="32" spans="2:55" x14ac:dyDescent="0.25">
      <c r="B32" s="63">
        <f>namenlijst!B27</f>
        <v>23</v>
      </c>
      <c r="C32" s="226">
        <f>namenlijst!C27</f>
        <v>0</v>
      </c>
      <c r="D32" s="4"/>
      <c r="E32" s="333"/>
      <c r="F32" s="333"/>
      <c r="G32" s="333"/>
      <c r="H32" s="333"/>
      <c r="I32" s="4"/>
      <c r="J32" s="4"/>
      <c r="K32" s="4"/>
      <c r="L32" s="6"/>
      <c r="M32" s="376"/>
      <c r="N32" s="376"/>
      <c r="O32" s="376"/>
      <c r="P32" s="376"/>
      <c r="Q32" s="376"/>
      <c r="R32" s="276">
        <f>namenlijst!C27</f>
        <v>0</v>
      </c>
      <c r="S32" s="285"/>
      <c r="T32" s="283"/>
      <c r="U32" s="283"/>
      <c r="V32" s="283"/>
      <c r="W32" s="287"/>
      <c r="X32" s="304"/>
      <c r="Y32" s="280"/>
      <c r="Z32" s="279"/>
      <c r="AA32" s="295"/>
      <c r="AB32" s="285"/>
      <c r="AC32" s="282"/>
      <c r="AD32" s="282"/>
      <c r="AE32" s="282"/>
      <c r="AF32" s="282"/>
      <c r="AG32" s="282"/>
      <c r="AH32" s="282"/>
      <c r="AI32" s="286"/>
      <c r="AJ32" s="304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80"/>
      <c r="AW32" s="280"/>
      <c r="AX32" s="280"/>
      <c r="AY32" s="280"/>
      <c r="AZ32" s="363"/>
      <c r="BA32" s="302"/>
      <c r="BB32" s="345">
        <f>namenlijst!C27</f>
        <v>0</v>
      </c>
      <c r="BC32" s="369"/>
    </row>
    <row r="33" spans="2:55" x14ac:dyDescent="0.25">
      <c r="B33" s="63">
        <f>namenlijst!B28</f>
        <v>24</v>
      </c>
      <c r="C33" s="226">
        <f>namenlijst!C28</f>
        <v>0</v>
      </c>
      <c r="D33" s="4"/>
      <c r="E33" s="333"/>
      <c r="F33" s="333"/>
      <c r="G33" s="333"/>
      <c r="H33" s="333"/>
      <c r="I33" s="4"/>
      <c r="J33" s="4"/>
      <c r="K33" s="4"/>
      <c r="L33" s="6"/>
      <c r="M33" s="376"/>
      <c r="N33" s="376"/>
      <c r="O33" s="376"/>
      <c r="P33" s="376"/>
      <c r="Q33" s="376"/>
      <c r="R33" s="276">
        <f>namenlijst!C28</f>
        <v>0</v>
      </c>
      <c r="S33" s="285"/>
      <c r="T33" s="283"/>
      <c r="U33" s="283"/>
      <c r="V33" s="283"/>
      <c r="W33" s="287"/>
      <c r="X33" s="304"/>
      <c r="Y33" s="280"/>
      <c r="Z33" s="279"/>
      <c r="AA33" s="295"/>
      <c r="AB33" s="285"/>
      <c r="AC33" s="282"/>
      <c r="AD33" s="282"/>
      <c r="AE33" s="282"/>
      <c r="AF33" s="282"/>
      <c r="AG33" s="282"/>
      <c r="AH33" s="282"/>
      <c r="AI33" s="286"/>
      <c r="AJ33" s="304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80"/>
      <c r="AW33" s="280"/>
      <c r="AX33" s="280"/>
      <c r="AY33" s="280"/>
      <c r="AZ33" s="363"/>
      <c r="BA33" s="302"/>
      <c r="BB33" s="345">
        <f>namenlijst!C28</f>
        <v>0</v>
      </c>
      <c r="BC33" s="369"/>
    </row>
    <row r="34" spans="2:55" x14ac:dyDescent="0.25">
      <c r="B34" s="63">
        <f>namenlijst!B29</f>
        <v>25</v>
      </c>
      <c r="C34" s="226">
        <f>namenlijst!C29</f>
        <v>0</v>
      </c>
      <c r="D34" s="4"/>
      <c r="E34" s="333"/>
      <c r="F34" s="333"/>
      <c r="G34" s="333"/>
      <c r="H34" s="333"/>
      <c r="I34" s="4"/>
      <c r="J34" s="4"/>
      <c r="K34" s="4"/>
      <c r="L34" s="6"/>
      <c r="M34" s="376"/>
      <c r="N34" s="376"/>
      <c r="O34" s="376"/>
      <c r="P34" s="376"/>
      <c r="Q34" s="376"/>
      <c r="R34" s="276">
        <f>namenlijst!C29</f>
        <v>0</v>
      </c>
      <c r="S34" s="285"/>
      <c r="T34" s="283"/>
      <c r="U34" s="283"/>
      <c r="V34" s="283"/>
      <c r="W34" s="287"/>
      <c r="X34" s="304"/>
      <c r="Y34" s="280"/>
      <c r="Z34" s="279"/>
      <c r="AA34" s="295"/>
      <c r="AB34" s="285"/>
      <c r="AC34" s="282"/>
      <c r="AD34" s="282"/>
      <c r="AE34" s="282"/>
      <c r="AF34" s="282"/>
      <c r="AG34" s="282"/>
      <c r="AH34" s="282"/>
      <c r="AI34" s="286"/>
      <c r="AJ34" s="304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80"/>
      <c r="AW34" s="280"/>
      <c r="AX34" s="280"/>
      <c r="AY34" s="280"/>
      <c r="AZ34" s="363"/>
      <c r="BA34" s="302"/>
      <c r="BB34" s="345">
        <f>namenlijst!C29</f>
        <v>0</v>
      </c>
      <c r="BC34" s="369"/>
    </row>
    <row r="35" spans="2:55" x14ac:dyDescent="0.25">
      <c r="B35" s="63">
        <f>namenlijst!B30</f>
        <v>26</v>
      </c>
      <c r="C35" s="226">
        <f>namenlijst!C30</f>
        <v>0</v>
      </c>
      <c r="D35" s="4"/>
      <c r="E35" s="333"/>
      <c r="F35" s="333"/>
      <c r="G35" s="333"/>
      <c r="H35" s="333"/>
      <c r="I35" s="4"/>
      <c r="J35" s="4"/>
      <c r="K35" s="4"/>
      <c r="L35" s="6"/>
      <c r="M35" s="376"/>
      <c r="N35" s="376"/>
      <c r="O35" s="376"/>
      <c r="P35" s="376"/>
      <c r="Q35" s="376"/>
      <c r="R35" s="276">
        <f>namenlijst!C30</f>
        <v>0</v>
      </c>
      <c r="S35" s="285"/>
      <c r="T35" s="283"/>
      <c r="U35" s="283"/>
      <c r="V35" s="283"/>
      <c r="W35" s="287"/>
      <c r="X35" s="304"/>
      <c r="Y35" s="280"/>
      <c r="Z35" s="279"/>
      <c r="AA35" s="295"/>
      <c r="AB35" s="285"/>
      <c r="AC35" s="282"/>
      <c r="AD35" s="282"/>
      <c r="AE35" s="282"/>
      <c r="AF35" s="282"/>
      <c r="AG35" s="282"/>
      <c r="AH35" s="282"/>
      <c r="AI35" s="286"/>
      <c r="AJ35" s="304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363"/>
      <c r="BA35" s="302"/>
      <c r="BB35" s="345">
        <f>namenlijst!C30</f>
        <v>0</v>
      </c>
      <c r="BC35" s="369"/>
    </row>
    <row r="36" spans="2:55" x14ac:dyDescent="0.25">
      <c r="B36" s="63">
        <f>namenlijst!B31</f>
        <v>27</v>
      </c>
      <c r="C36" s="226">
        <f>namenlijst!C31</f>
        <v>0</v>
      </c>
      <c r="D36" s="4"/>
      <c r="E36" s="333"/>
      <c r="F36" s="333"/>
      <c r="G36" s="333"/>
      <c r="H36" s="333"/>
      <c r="I36" s="4"/>
      <c r="J36" s="4"/>
      <c r="K36" s="4"/>
      <c r="L36" s="6"/>
      <c r="M36" s="376" t="str">
        <f t="shared" si="0"/>
        <v/>
      </c>
      <c r="N36" s="376" t="str">
        <f t="shared" si="1"/>
        <v/>
      </c>
      <c r="O36" s="376" t="str">
        <f t="shared" si="2"/>
        <v/>
      </c>
      <c r="P36" s="376" t="str">
        <f t="shared" si="3"/>
        <v/>
      </c>
      <c r="Q36" s="376">
        <f t="shared" si="4"/>
        <v>0</v>
      </c>
      <c r="R36" s="276">
        <f>namenlijst!C31</f>
        <v>0</v>
      </c>
      <c r="S36" s="285"/>
      <c r="T36" s="283"/>
      <c r="U36" s="283"/>
      <c r="V36" s="283"/>
      <c r="W36" s="286"/>
      <c r="X36" s="293"/>
      <c r="Y36" s="280"/>
      <c r="Z36" s="279"/>
      <c r="AA36" s="294"/>
      <c r="AB36" s="285"/>
      <c r="AC36" s="283"/>
      <c r="AD36" s="282"/>
      <c r="AE36" s="282"/>
      <c r="AF36" s="282"/>
      <c r="AG36" s="282"/>
      <c r="AH36" s="282"/>
      <c r="AI36" s="286"/>
      <c r="AJ36" s="304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80"/>
      <c r="AW36" s="280"/>
      <c r="AX36" s="280"/>
      <c r="AY36" s="280"/>
      <c r="AZ36" s="363"/>
      <c r="BA36" s="302" t="str">
        <f t="shared" si="5"/>
        <v/>
      </c>
      <c r="BB36" s="345">
        <f>namenlijst!C31</f>
        <v>0</v>
      </c>
      <c r="BC36" s="369"/>
    </row>
    <row r="37" spans="2:55" x14ac:dyDescent="0.25">
      <c r="B37" s="63">
        <f>namenlijst!B32</f>
        <v>28</v>
      </c>
      <c r="C37" s="226">
        <f>namenlijst!C32</f>
        <v>0</v>
      </c>
      <c r="D37" s="4"/>
      <c r="E37" s="333"/>
      <c r="F37" s="333"/>
      <c r="G37" s="333"/>
      <c r="H37" s="333"/>
      <c r="I37" s="4"/>
      <c r="J37" s="4"/>
      <c r="K37" s="4"/>
      <c r="L37" s="6"/>
      <c r="M37" s="376" t="str">
        <f t="shared" si="0"/>
        <v/>
      </c>
      <c r="N37" s="376" t="str">
        <f t="shared" si="1"/>
        <v/>
      </c>
      <c r="O37" s="376" t="str">
        <f t="shared" si="2"/>
        <v/>
      </c>
      <c r="P37" s="376" t="str">
        <f t="shared" si="3"/>
        <v/>
      </c>
      <c r="Q37" s="376">
        <f t="shared" si="4"/>
        <v>0</v>
      </c>
      <c r="R37" s="276">
        <f>namenlijst!C32</f>
        <v>0</v>
      </c>
      <c r="S37" s="285"/>
      <c r="T37" s="283"/>
      <c r="U37" s="283"/>
      <c r="V37" s="283"/>
      <c r="W37" s="287"/>
      <c r="X37" s="293"/>
      <c r="Y37" s="279"/>
      <c r="Z37" s="279"/>
      <c r="AA37" s="295"/>
      <c r="AB37" s="289"/>
      <c r="AC37" s="283"/>
      <c r="AD37" s="283"/>
      <c r="AE37" s="283"/>
      <c r="AF37" s="282"/>
      <c r="AG37" s="282"/>
      <c r="AH37" s="282"/>
      <c r="AI37" s="286"/>
      <c r="AJ37" s="304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80"/>
      <c r="AW37" s="280"/>
      <c r="AX37" s="280"/>
      <c r="AY37" s="280"/>
      <c r="AZ37" s="363"/>
      <c r="BA37" s="302" t="str">
        <f t="shared" si="5"/>
        <v/>
      </c>
      <c r="BB37" s="345">
        <f>namenlijst!C32</f>
        <v>0</v>
      </c>
      <c r="BC37" s="369"/>
    </row>
    <row r="38" spans="2:55" x14ac:dyDescent="0.25">
      <c r="B38" s="63">
        <f>namenlijst!B33</f>
        <v>29</v>
      </c>
      <c r="C38" s="226">
        <f>namenlijst!C33</f>
        <v>0</v>
      </c>
      <c r="D38" s="4"/>
      <c r="E38" s="333"/>
      <c r="F38" s="333"/>
      <c r="G38" s="333"/>
      <c r="H38" s="333"/>
      <c r="I38" s="4"/>
      <c r="J38" s="4"/>
      <c r="K38" s="4"/>
      <c r="L38" s="6"/>
      <c r="M38" s="376" t="str">
        <f t="shared" si="0"/>
        <v/>
      </c>
      <c r="N38" s="376" t="str">
        <f t="shared" si="1"/>
        <v/>
      </c>
      <c r="O38" s="376" t="str">
        <f t="shared" si="2"/>
        <v/>
      </c>
      <c r="P38" s="376" t="str">
        <f t="shared" si="3"/>
        <v/>
      </c>
      <c r="Q38" s="376">
        <f t="shared" si="4"/>
        <v>0</v>
      </c>
      <c r="R38" s="276">
        <f>namenlijst!C33</f>
        <v>0</v>
      </c>
      <c r="S38" s="285"/>
      <c r="T38" s="283"/>
      <c r="U38" s="283"/>
      <c r="V38" s="283"/>
      <c r="W38" s="287"/>
      <c r="X38" s="293"/>
      <c r="Y38" s="279"/>
      <c r="Z38" s="279"/>
      <c r="AA38" s="295"/>
      <c r="AB38" s="289"/>
      <c r="AC38" s="283"/>
      <c r="AD38" s="283"/>
      <c r="AE38" s="283"/>
      <c r="AF38" s="282"/>
      <c r="AG38" s="282"/>
      <c r="AH38" s="282"/>
      <c r="AI38" s="286"/>
      <c r="AJ38" s="304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80"/>
      <c r="AW38" s="280"/>
      <c r="AX38" s="280"/>
      <c r="AY38" s="280"/>
      <c r="AZ38" s="363"/>
      <c r="BA38" s="302" t="str">
        <f t="shared" si="5"/>
        <v/>
      </c>
      <c r="BB38" s="345">
        <f>namenlijst!C33</f>
        <v>0</v>
      </c>
      <c r="BC38" s="369"/>
    </row>
    <row r="39" spans="2:55" x14ac:dyDescent="0.25">
      <c r="B39" s="63">
        <f>namenlijst!B34</f>
        <v>30</v>
      </c>
      <c r="C39" s="226">
        <f>namenlijst!C34</f>
        <v>0</v>
      </c>
      <c r="D39" s="4"/>
      <c r="E39" s="333"/>
      <c r="F39" s="333"/>
      <c r="G39" s="333"/>
      <c r="H39" s="333"/>
      <c r="I39" s="4"/>
      <c r="J39" s="4"/>
      <c r="K39" s="4"/>
      <c r="L39" s="6"/>
      <c r="M39" s="376" t="str">
        <f t="shared" si="0"/>
        <v/>
      </c>
      <c r="N39" s="376" t="str">
        <f t="shared" si="1"/>
        <v/>
      </c>
      <c r="O39" s="376" t="str">
        <f t="shared" si="2"/>
        <v/>
      </c>
      <c r="P39" s="376" t="str">
        <f t="shared" si="3"/>
        <v/>
      </c>
      <c r="Q39" s="376">
        <f t="shared" si="4"/>
        <v>0</v>
      </c>
      <c r="R39" s="276">
        <f>namenlijst!C34</f>
        <v>0</v>
      </c>
      <c r="S39" s="285"/>
      <c r="T39" s="283"/>
      <c r="U39" s="283"/>
      <c r="V39" s="283"/>
      <c r="W39" s="287"/>
      <c r="X39" s="293"/>
      <c r="Y39" s="279"/>
      <c r="Z39" s="279"/>
      <c r="AA39" s="295"/>
      <c r="AB39" s="289"/>
      <c r="AC39" s="283"/>
      <c r="AD39" s="283"/>
      <c r="AE39" s="283"/>
      <c r="AF39" s="282"/>
      <c r="AG39" s="282"/>
      <c r="AH39" s="282"/>
      <c r="AI39" s="286"/>
      <c r="AJ39" s="304"/>
      <c r="AK39" s="280"/>
      <c r="AL39" s="280"/>
      <c r="AM39" s="280"/>
      <c r="AN39" s="280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363"/>
      <c r="BA39" s="302" t="str">
        <f t="shared" si="5"/>
        <v/>
      </c>
      <c r="BB39" s="345">
        <f>namenlijst!C34</f>
        <v>0</v>
      </c>
      <c r="BC39" s="369"/>
    </row>
    <row r="40" spans="2:55" x14ac:dyDescent="0.25">
      <c r="B40" s="63">
        <f>namenlijst!B35</f>
        <v>31</v>
      </c>
      <c r="C40" s="226">
        <f>namenlijst!C35</f>
        <v>0</v>
      </c>
      <c r="D40" s="4"/>
      <c r="E40" s="333"/>
      <c r="F40" s="333"/>
      <c r="G40" s="333"/>
      <c r="H40" s="333"/>
      <c r="I40" s="4"/>
      <c r="J40" s="4"/>
      <c r="K40" s="4"/>
      <c r="L40" s="6"/>
      <c r="M40" s="376" t="str">
        <f t="shared" si="0"/>
        <v/>
      </c>
      <c r="N40" s="376" t="str">
        <f t="shared" si="1"/>
        <v/>
      </c>
      <c r="O40" s="376" t="str">
        <f t="shared" si="2"/>
        <v/>
      </c>
      <c r="P40" s="376" t="str">
        <f t="shared" si="3"/>
        <v/>
      </c>
      <c r="Q40" s="376">
        <f t="shared" si="4"/>
        <v>0</v>
      </c>
      <c r="R40" s="276">
        <f>namenlijst!C35</f>
        <v>0</v>
      </c>
      <c r="S40" s="285"/>
      <c r="T40" s="283"/>
      <c r="U40" s="283"/>
      <c r="V40" s="283"/>
      <c r="W40" s="287"/>
      <c r="X40" s="293"/>
      <c r="Y40" s="279"/>
      <c r="Z40" s="279"/>
      <c r="AA40" s="295"/>
      <c r="AB40" s="289"/>
      <c r="AC40" s="283"/>
      <c r="AD40" s="283"/>
      <c r="AE40" s="283"/>
      <c r="AF40" s="282"/>
      <c r="AG40" s="282"/>
      <c r="AH40" s="282"/>
      <c r="AI40" s="286"/>
      <c r="AJ40" s="304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363"/>
      <c r="BA40" s="302" t="str">
        <f t="shared" si="5"/>
        <v/>
      </c>
      <c r="BB40" s="345">
        <f>namenlijst!C35</f>
        <v>0</v>
      </c>
      <c r="BC40" s="369"/>
    </row>
    <row r="41" spans="2:55" x14ac:dyDescent="0.25">
      <c r="B41" s="63">
        <f>namenlijst!B36</f>
        <v>32</v>
      </c>
      <c r="C41" s="226">
        <f>namenlijst!C36</f>
        <v>0</v>
      </c>
      <c r="D41" s="4"/>
      <c r="E41" s="333"/>
      <c r="F41" s="333"/>
      <c r="G41" s="333"/>
      <c r="H41" s="333"/>
      <c r="I41" s="4"/>
      <c r="J41" s="4"/>
      <c r="K41" s="4"/>
      <c r="L41" s="6"/>
      <c r="M41" s="376" t="str">
        <f t="shared" si="0"/>
        <v/>
      </c>
      <c r="N41" s="376" t="str">
        <f t="shared" si="1"/>
        <v/>
      </c>
      <c r="O41" s="376" t="str">
        <f t="shared" si="2"/>
        <v/>
      </c>
      <c r="P41" s="376" t="str">
        <f t="shared" si="3"/>
        <v/>
      </c>
      <c r="Q41" s="376">
        <f t="shared" si="4"/>
        <v>0</v>
      </c>
      <c r="R41" s="276">
        <f>namenlijst!C36</f>
        <v>0</v>
      </c>
      <c r="S41" s="289"/>
      <c r="T41" s="283"/>
      <c r="U41" s="283"/>
      <c r="V41" s="283"/>
      <c r="W41" s="287"/>
      <c r="X41" s="293"/>
      <c r="Y41" s="279"/>
      <c r="Z41" s="279"/>
      <c r="AA41" s="295"/>
      <c r="AB41" s="289"/>
      <c r="AC41" s="283"/>
      <c r="AD41" s="283"/>
      <c r="AE41" s="283"/>
      <c r="AF41" s="282"/>
      <c r="AG41" s="282"/>
      <c r="AH41" s="282"/>
      <c r="AI41" s="286"/>
      <c r="AJ41" s="304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363"/>
      <c r="BA41" s="302" t="str">
        <f t="shared" si="5"/>
        <v/>
      </c>
      <c r="BB41" s="345">
        <f>namenlijst!C36</f>
        <v>0</v>
      </c>
      <c r="BC41" s="369"/>
    </row>
    <row r="42" spans="2:55" x14ac:dyDescent="0.25">
      <c r="B42" s="63">
        <f>namenlijst!B37</f>
        <v>33</v>
      </c>
      <c r="C42" s="226">
        <f>namenlijst!C37</f>
        <v>0</v>
      </c>
      <c r="D42" s="4"/>
      <c r="E42" s="333"/>
      <c r="F42" s="333"/>
      <c r="G42" s="333"/>
      <c r="H42" s="333"/>
      <c r="I42" s="4"/>
      <c r="J42" s="4"/>
      <c r="K42" s="4"/>
      <c r="L42" s="6"/>
      <c r="M42" s="376" t="str">
        <f t="shared" si="0"/>
        <v/>
      </c>
      <c r="N42" s="376" t="str">
        <f t="shared" si="1"/>
        <v/>
      </c>
      <c r="O42" s="376" t="str">
        <f t="shared" si="2"/>
        <v/>
      </c>
      <c r="P42" s="376" t="str">
        <f t="shared" si="3"/>
        <v/>
      </c>
      <c r="Q42" s="376">
        <f t="shared" si="4"/>
        <v>0</v>
      </c>
      <c r="R42" s="276">
        <f>namenlijst!C37</f>
        <v>0</v>
      </c>
      <c r="S42" s="289"/>
      <c r="T42" s="283"/>
      <c r="U42" s="283"/>
      <c r="V42" s="283"/>
      <c r="W42" s="287"/>
      <c r="X42" s="293"/>
      <c r="Y42" s="279"/>
      <c r="Z42" s="279"/>
      <c r="AA42" s="295"/>
      <c r="AB42" s="289"/>
      <c r="AC42" s="283"/>
      <c r="AD42" s="283"/>
      <c r="AE42" s="283"/>
      <c r="AF42" s="282"/>
      <c r="AG42" s="282"/>
      <c r="AH42" s="282"/>
      <c r="AI42" s="286"/>
      <c r="AJ42" s="304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80"/>
      <c r="AW42" s="280"/>
      <c r="AX42" s="280"/>
      <c r="AY42" s="280"/>
      <c r="AZ42" s="363"/>
      <c r="BA42" s="302" t="str">
        <f t="shared" si="5"/>
        <v/>
      </c>
      <c r="BB42" s="345">
        <f>namenlijst!C37</f>
        <v>0</v>
      </c>
      <c r="BC42" s="369"/>
    </row>
    <row r="43" spans="2:55" x14ac:dyDescent="0.25">
      <c r="B43" s="63">
        <f>namenlijst!B38</f>
        <v>34</v>
      </c>
      <c r="C43" s="226">
        <f>namenlijst!C38</f>
        <v>0</v>
      </c>
      <c r="D43" s="4"/>
      <c r="E43" s="333"/>
      <c r="F43" s="333"/>
      <c r="G43" s="333"/>
      <c r="H43" s="333"/>
      <c r="I43" s="4"/>
      <c r="J43" s="4"/>
      <c r="K43" s="4"/>
      <c r="L43" s="6"/>
      <c r="M43" s="376" t="str">
        <f t="shared" si="0"/>
        <v/>
      </c>
      <c r="N43" s="376" t="str">
        <f t="shared" si="1"/>
        <v/>
      </c>
      <c r="O43" s="376" t="str">
        <f t="shared" si="2"/>
        <v/>
      </c>
      <c r="P43" s="376" t="str">
        <f t="shared" si="3"/>
        <v/>
      </c>
      <c r="Q43" s="376">
        <f t="shared" si="4"/>
        <v>0</v>
      </c>
      <c r="R43" s="276">
        <f>namenlijst!C38</f>
        <v>0</v>
      </c>
      <c r="S43" s="289"/>
      <c r="T43" s="283"/>
      <c r="U43" s="283"/>
      <c r="V43" s="283"/>
      <c r="W43" s="287"/>
      <c r="X43" s="293"/>
      <c r="Y43" s="279"/>
      <c r="Z43" s="279"/>
      <c r="AA43" s="295"/>
      <c r="AB43" s="289"/>
      <c r="AC43" s="283"/>
      <c r="AD43" s="283"/>
      <c r="AE43" s="283"/>
      <c r="AF43" s="282"/>
      <c r="AG43" s="282"/>
      <c r="AH43" s="282"/>
      <c r="AI43" s="286"/>
      <c r="AJ43" s="304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363"/>
      <c r="BA43" s="302" t="str">
        <f t="shared" si="5"/>
        <v/>
      </c>
      <c r="BB43" s="345">
        <f>namenlijst!C38</f>
        <v>0</v>
      </c>
      <c r="BC43" s="369"/>
    </row>
    <row r="44" spans="2:55" x14ac:dyDescent="0.25">
      <c r="B44" s="63">
        <f>namenlijst!B39</f>
        <v>35</v>
      </c>
      <c r="C44" s="226">
        <f>namenlijst!C39</f>
        <v>0</v>
      </c>
      <c r="D44" s="4"/>
      <c r="E44" s="333"/>
      <c r="F44" s="333"/>
      <c r="G44" s="333"/>
      <c r="H44" s="333"/>
      <c r="I44" s="4"/>
      <c r="J44" s="4"/>
      <c r="K44" s="4"/>
      <c r="L44" s="6"/>
      <c r="M44" s="376" t="str">
        <f t="shared" si="0"/>
        <v/>
      </c>
      <c r="N44" s="376" t="str">
        <f t="shared" si="1"/>
        <v/>
      </c>
      <c r="O44" s="376" t="str">
        <f t="shared" si="2"/>
        <v/>
      </c>
      <c r="P44" s="376" t="str">
        <f t="shared" si="3"/>
        <v/>
      </c>
      <c r="Q44" s="376">
        <f t="shared" si="4"/>
        <v>0</v>
      </c>
      <c r="R44" s="276">
        <f>namenlijst!C39</f>
        <v>0</v>
      </c>
      <c r="S44" s="289"/>
      <c r="T44" s="283"/>
      <c r="U44" s="283"/>
      <c r="V44" s="283"/>
      <c r="W44" s="287"/>
      <c r="X44" s="293"/>
      <c r="Y44" s="279"/>
      <c r="Z44" s="279"/>
      <c r="AA44" s="295"/>
      <c r="AB44" s="289"/>
      <c r="AC44" s="283"/>
      <c r="AD44" s="283"/>
      <c r="AE44" s="283"/>
      <c r="AF44" s="282"/>
      <c r="AG44" s="282"/>
      <c r="AH44" s="282"/>
      <c r="AI44" s="286"/>
      <c r="AJ44" s="304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363"/>
      <c r="BA44" s="302" t="str">
        <f t="shared" si="5"/>
        <v/>
      </c>
      <c r="BB44" s="345">
        <f>namenlijst!C39</f>
        <v>0</v>
      </c>
      <c r="BC44" s="369"/>
    </row>
    <row r="45" spans="2:55" x14ac:dyDescent="0.25">
      <c r="B45" s="63">
        <f>namenlijst!B40</f>
        <v>36</v>
      </c>
      <c r="C45" s="226">
        <f>namenlijst!C40</f>
        <v>0</v>
      </c>
      <c r="D45" s="4"/>
      <c r="E45" s="333"/>
      <c r="F45" s="333"/>
      <c r="G45" s="333"/>
      <c r="H45" s="333"/>
      <c r="I45" s="4"/>
      <c r="J45" s="4"/>
      <c r="K45" s="4"/>
      <c r="L45" s="6"/>
      <c r="M45" s="376" t="str">
        <f t="shared" si="0"/>
        <v/>
      </c>
      <c r="N45" s="376" t="str">
        <f t="shared" si="1"/>
        <v/>
      </c>
      <c r="O45" s="376" t="str">
        <f t="shared" si="2"/>
        <v/>
      </c>
      <c r="P45" s="376" t="str">
        <f t="shared" si="3"/>
        <v/>
      </c>
      <c r="Q45" s="376">
        <f t="shared" si="4"/>
        <v>0</v>
      </c>
      <c r="R45" s="276">
        <f>namenlijst!C40</f>
        <v>0</v>
      </c>
      <c r="S45" s="289"/>
      <c r="T45" s="283"/>
      <c r="U45" s="283"/>
      <c r="V45" s="283"/>
      <c r="W45" s="287"/>
      <c r="X45" s="293"/>
      <c r="Y45" s="279"/>
      <c r="Z45" s="279"/>
      <c r="AA45" s="295"/>
      <c r="AB45" s="289"/>
      <c r="AC45" s="283"/>
      <c r="AD45" s="283"/>
      <c r="AE45" s="283"/>
      <c r="AF45" s="282"/>
      <c r="AG45" s="282"/>
      <c r="AH45" s="282"/>
      <c r="AI45" s="286"/>
      <c r="AJ45" s="304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363"/>
      <c r="BA45" s="302" t="str">
        <f t="shared" si="5"/>
        <v/>
      </c>
      <c r="BB45" s="345">
        <f>namenlijst!C40</f>
        <v>0</v>
      </c>
      <c r="BC45" s="369"/>
    </row>
    <row r="46" spans="2:55" x14ac:dyDescent="0.25">
      <c r="B46" s="63">
        <f>namenlijst!B41</f>
        <v>37</v>
      </c>
      <c r="C46" s="2">
        <f>namenlijst!C41</f>
        <v>0</v>
      </c>
      <c r="D46" s="4"/>
      <c r="E46" s="333"/>
      <c r="F46" s="333"/>
      <c r="G46" s="333"/>
      <c r="H46" s="333"/>
      <c r="I46" s="4"/>
      <c r="J46" s="4"/>
      <c r="K46" s="4"/>
      <c r="L46" s="6"/>
      <c r="M46" s="376" t="str">
        <f t="shared" si="0"/>
        <v/>
      </c>
      <c r="N46" s="376" t="str">
        <f t="shared" si="1"/>
        <v/>
      </c>
      <c r="O46" s="376" t="str">
        <f t="shared" si="2"/>
        <v/>
      </c>
      <c r="P46" s="376" t="str">
        <f t="shared" si="3"/>
        <v/>
      </c>
      <c r="Q46" s="376">
        <f t="shared" si="4"/>
        <v>0</v>
      </c>
      <c r="R46" s="276">
        <f>namenlijst!C41</f>
        <v>0</v>
      </c>
      <c r="S46" s="289"/>
      <c r="T46" s="283"/>
      <c r="U46" s="283"/>
      <c r="V46" s="283"/>
      <c r="W46" s="287"/>
      <c r="X46" s="293"/>
      <c r="Y46" s="279"/>
      <c r="Z46" s="279"/>
      <c r="AA46" s="295"/>
      <c r="AB46" s="289"/>
      <c r="AC46" s="283"/>
      <c r="AD46" s="283"/>
      <c r="AE46" s="283"/>
      <c r="AF46" s="282"/>
      <c r="AG46" s="282"/>
      <c r="AH46" s="282"/>
      <c r="AI46" s="286"/>
      <c r="AJ46" s="304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80"/>
      <c r="AV46" s="280"/>
      <c r="AW46" s="280"/>
      <c r="AX46" s="280"/>
      <c r="AY46" s="280"/>
      <c r="AZ46" s="363"/>
      <c r="BA46" s="302" t="str">
        <f t="shared" si="5"/>
        <v/>
      </c>
      <c r="BB46" s="345">
        <f>namenlijst!C41</f>
        <v>0</v>
      </c>
      <c r="BC46" s="369"/>
    </row>
    <row r="47" spans="2:55" x14ac:dyDescent="0.25">
      <c r="B47" s="63">
        <f>namenlijst!B42</f>
        <v>38</v>
      </c>
      <c r="C47" s="2">
        <f>namenlijst!C42</f>
        <v>0</v>
      </c>
      <c r="D47" s="4"/>
      <c r="E47" s="333"/>
      <c r="F47" s="333"/>
      <c r="G47" s="333"/>
      <c r="H47" s="333"/>
      <c r="I47" s="4"/>
      <c r="J47" s="4"/>
      <c r="K47" s="4"/>
      <c r="L47" s="6"/>
      <c r="M47" s="376" t="str">
        <f t="shared" si="0"/>
        <v/>
      </c>
      <c r="N47" s="376" t="str">
        <f t="shared" si="1"/>
        <v/>
      </c>
      <c r="O47" s="376" t="str">
        <f t="shared" si="2"/>
        <v/>
      </c>
      <c r="P47" s="376" t="str">
        <f t="shared" si="3"/>
        <v/>
      </c>
      <c r="Q47" s="376">
        <f t="shared" si="4"/>
        <v>0</v>
      </c>
      <c r="R47" s="276">
        <f>namenlijst!C42</f>
        <v>0</v>
      </c>
      <c r="S47" s="289"/>
      <c r="T47" s="283"/>
      <c r="U47" s="283"/>
      <c r="V47" s="283"/>
      <c r="W47" s="287"/>
      <c r="X47" s="293"/>
      <c r="Y47" s="279"/>
      <c r="Z47" s="279"/>
      <c r="AA47" s="295"/>
      <c r="AB47" s="289"/>
      <c r="AC47" s="283"/>
      <c r="AD47" s="283"/>
      <c r="AE47" s="283"/>
      <c r="AF47" s="282"/>
      <c r="AG47" s="282"/>
      <c r="AH47" s="282"/>
      <c r="AI47" s="286"/>
      <c r="AJ47" s="304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80"/>
      <c r="AV47" s="280"/>
      <c r="AW47" s="280"/>
      <c r="AX47" s="280"/>
      <c r="AY47" s="280"/>
      <c r="AZ47" s="363"/>
      <c r="BA47" s="302" t="str">
        <f t="shared" si="5"/>
        <v/>
      </c>
      <c r="BB47" s="345">
        <f>namenlijst!C42</f>
        <v>0</v>
      </c>
      <c r="BC47" s="369"/>
    </row>
    <row r="48" spans="2:55" x14ac:dyDescent="0.25">
      <c r="B48" s="63">
        <f>namenlijst!B43</f>
        <v>39</v>
      </c>
      <c r="C48" s="2">
        <f>namenlijst!C43</f>
        <v>0</v>
      </c>
      <c r="D48" s="4"/>
      <c r="E48" s="333"/>
      <c r="F48" s="333"/>
      <c r="G48" s="333"/>
      <c r="H48" s="333"/>
      <c r="I48" s="4"/>
      <c r="J48" s="4"/>
      <c r="K48" s="4"/>
      <c r="L48" s="6"/>
      <c r="M48" s="376" t="str">
        <f t="shared" si="0"/>
        <v/>
      </c>
      <c r="N48" s="376" t="str">
        <f t="shared" si="1"/>
        <v/>
      </c>
      <c r="O48" s="376" t="str">
        <f t="shared" si="2"/>
        <v/>
      </c>
      <c r="P48" s="376" t="str">
        <f t="shared" si="3"/>
        <v/>
      </c>
      <c r="Q48" s="376">
        <f t="shared" si="4"/>
        <v>0</v>
      </c>
      <c r="R48" s="276">
        <f>namenlijst!C43</f>
        <v>0</v>
      </c>
      <c r="S48" s="289"/>
      <c r="T48" s="283"/>
      <c r="U48" s="283"/>
      <c r="V48" s="283"/>
      <c r="W48" s="287"/>
      <c r="X48" s="293"/>
      <c r="Y48" s="279"/>
      <c r="Z48" s="279"/>
      <c r="AA48" s="295"/>
      <c r="AB48" s="289"/>
      <c r="AC48" s="283"/>
      <c r="AD48" s="283"/>
      <c r="AE48" s="283"/>
      <c r="AF48" s="282"/>
      <c r="AG48" s="282"/>
      <c r="AH48" s="282"/>
      <c r="AI48" s="286"/>
      <c r="AJ48" s="304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80"/>
      <c r="AV48" s="280"/>
      <c r="AW48" s="280"/>
      <c r="AX48" s="280"/>
      <c r="AY48" s="280"/>
      <c r="AZ48" s="363"/>
      <c r="BA48" s="302" t="str">
        <f t="shared" si="5"/>
        <v/>
      </c>
      <c r="BB48" s="345">
        <f>namenlijst!C43</f>
        <v>0</v>
      </c>
      <c r="BC48" s="369"/>
    </row>
    <row r="49" spans="2:55" ht="13" thickBot="1" x14ac:dyDescent="0.3">
      <c r="B49" s="25">
        <f>namenlijst!B44</f>
        <v>40</v>
      </c>
      <c r="C49" s="379" t="str">
        <f>namenlijst!C44</f>
        <v>tante jo</v>
      </c>
      <c r="D49" s="5"/>
      <c r="E49" s="359"/>
      <c r="F49" s="359"/>
      <c r="G49" s="359"/>
      <c r="H49" s="359"/>
      <c r="I49" s="5"/>
      <c r="J49" s="5"/>
      <c r="K49" s="5"/>
      <c r="L49" s="7"/>
      <c r="M49" s="376" t="str">
        <f t="shared" si="0"/>
        <v/>
      </c>
      <c r="N49" s="376" t="str">
        <f t="shared" si="1"/>
        <v/>
      </c>
      <c r="O49" s="376" t="str">
        <f t="shared" si="2"/>
        <v/>
      </c>
      <c r="P49" s="376" t="str">
        <f t="shared" si="3"/>
        <v/>
      </c>
      <c r="Q49" s="376">
        <f t="shared" si="4"/>
        <v>0</v>
      </c>
      <c r="R49" s="277" t="str">
        <f>namenlijst!C44</f>
        <v>tante jo</v>
      </c>
      <c r="S49" s="290"/>
      <c r="T49" s="291"/>
      <c r="U49" s="291"/>
      <c r="V49" s="291"/>
      <c r="W49" s="292"/>
      <c r="X49" s="298"/>
      <c r="Y49" s="299"/>
      <c r="Z49" s="299"/>
      <c r="AA49" s="300"/>
      <c r="AB49" s="290"/>
      <c r="AC49" s="291"/>
      <c r="AD49" s="291"/>
      <c r="AE49" s="291"/>
      <c r="AF49" s="364"/>
      <c r="AG49" s="364"/>
      <c r="AH49" s="364"/>
      <c r="AI49" s="365"/>
      <c r="AJ49" s="366"/>
      <c r="AK49" s="367"/>
      <c r="AL49" s="367"/>
      <c r="AM49" s="367"/>
      <c r="AN49" s="367"/>
      <c r="AO49" s="367"/>
      <c r="AP49" s="367"/>
      <c r="AQ49" s="367"/>
      <c r="AR49" s="367"/>
      <c r="AS49" s="367"/>
      <c r="AT49" s="367"/>
      <c r="AU49" s="367"/>
      <c r="AV49" s="367"/>
      <c r="AW49" s="367"/>
      <c r="AX49" s="367"/>
      <c r="AY49" s="367"/>
      <c r="AZ49" s="368"/>
      <c r="BA49" s="303">
        <f t="shared" si="5"/>
        <v>34</v>
      </c>
      <c r="BB49" s="346" t="str">
        <f>namenlijst!C44</f>
        <v>tante jo</v>
      </c>
      <c r="BC49" s="371"/>
    </row>
    <row r="50" spans="2:55" x14ac:dyDescent="0.25">
      <c r="B50" s="350"/>
      <c r="C50" s="351" t="s">
        <v>6</v>
      </c>
      <c r="D50" s="351"/>
      <c r="E50" s="350">
        <f>COUNTIF(E10:E49,"&lt;16")</f>
        <v>0</v>
      </c>
      <c r="F50" s="350">
        <f>COUNTIF(F10:F49,"&lt;15")</f>
        <v>0</v>
      </c>
      <c r="G50" s="350">
        <f>COUNTIF(G10:G49,"&lt;8")</f>
        <v>0</v>
      </c>
      <c r="H50" s="350">
        <f>COUNTIF(H10:H49,"&lt;12")</f>
        <v>0</v>
      </c>
      <c r="I50" s="350">
        <f>COUNTIF(I10:I49,"&gt;1,9")</f>
        <v>0</v>
      </c>
      <c r="J50" s="350">
        <f>COUNTIF(J10:J49,"&gt;1,4")</f>
        <v>0</v>
      </c>
      <c r="K50" s="350">
        <f>COUNTIF(K10:K49,"&gt;1,4")</f>
        <v>0</v>
      </c>
      <c r="L50" s="350">
        <f>COUNTIF(L10:L49,"&gt;1,5")</f>
        <v>0</v>
      </c>
      <c r="M50" s="318"/>
      <c r="N50" s="318"/>
      <c r="O50" s="318"/>
      <c r="P50" s="318"/>
      <c r="Q50" s="318"/>
      <c r="R50" s="318" t="s">
        <v>165</v>
      </c>
      <c r="S50" s="319">
        <f>COUNTIF(S10:S49,"x")</f>
        <v>0</v>
      </c>
      <c r="T50" s="319">
        <f t="shared" ref="T50:AZ50" si="6">COUNTIF(T10:T49,"x")</f>
        <v>0</v>
      </c>
      <c r="U50" s="319">
        <f t="shared" si="6"/>
        <v>0</v>
      </c>
      <c r="V50" s="319">
        <f t="shared" si="6"/>
        <v>0</v>
      </c>
      <c r="W50" s="319">
        <f t="shared" si="6"/>
        <v>0</v>
      </c>
      <c r="X50" s="319">
        <f t="shared" si="6"/>
        <v>0</v>
      </c>
      <c r="Y50" s="319">
        <f t="shared" si="6"/>
        <v>0</v>
      </c>
      <c r="Z50" s="319">
        <f t="shared" si="6"/>
        <v>0</v>
      </c>
      <c r="AA50" s="319">
        <f t="shared" si="6"/>
        <v>0</v>
      </c>
      <c r="AB50" s="319">
        <f t="shared" si="6"/>
        <v>0</v>
      </c>
      <c r="AC50" s="319">
        <f t="shared" si="6"/>
        <v>0</v>
      </c>
      <c r="AD50" s="319">
        <f t="shared" si="6"/>
        <v>0</v>
      </c>
      <c r="AE50" s="319">
        <f t="shared" si="6"/>
        <v>0</v>
      </c>
      <c r="AF50" s="319">
        <f t="shared" si="6"/>
        <v>0</v>
      </c>
      <c r="AG50" s="319">
        <f t="shared" si="6"/>
        <v>0</v>
      </c>
      <c r="AH50" s="319">
        <f t="shared" si="6"/>
        <v>0</v>
      </c>
      <c r="AI50" s="319">
        <f t="shared" si="6"/>
        <v>0</v>
      </c>
      <c r="AJ50" s="319">
        <f t="shared" si="6"/>
        <v>0</v>
      </c>
      <c r="AK50" s="319">
        <f t="shared" si="6"/>
        <v>0</v>
      </c>
      <c r="AL50" s="319">
        <f t="shared" si="6"/>
        <v>0</v>
      </c>
      <c r="AM50" s="319">
        <f t="shared" si="6"/>
        <v>0</v>
      </c>
      <c r="AN50" s="319">
        <f t="shared" si="6"/>
        <v>0</v>
      </c>
      <c r="AO50" s="319">
        <f t="shared" si="6"/>
        <v>0</v>
      </c>
      <c r="AP50" s="319">
        <f t="shared" si="6"/>
        <v>0</v>
      </c>
      <c r="AQ50" s="319">
        <f t="shared" si="6"/>
        <v>0</v>
      </c>
      <c r="AR50" s="319">
        <f t="shared" si="6"/>
        <v>0</v>
      </c>
      <c r="AS50" s="319">
        <f t="shared" si="6"/>
        <v>0</v>
      </c>
      <c r="AT50" s="319">
        <f t="shared" si="6"/>
        <v>0</v>
      </c>
      <c r="AU50" s="319">
        <f t="shared" si="6"/>
        <v>0</v>
      </c>
      <c r="AV50" s="319">
        <f t="shared" si="6"/>
        <v>0</v>
      </c>
      <c r="AW50" s="319">
        <f t="shared" si="6"/>
        <v>0</v>
      </c>
      <c r="AX50" s="319">
        <f t="shared" si="6"/>
        <v>0</v>
      </c>
      <c r="AY50" s="319">
        <f t="shared" si="6"/>
        <v>0</v>
      </c>
      <c r="AZ50" s="320">
        <f t="shared" si="6"/>
        <v>0</v>
      </c>
      <c r="BA50" s="347"/>
      <c r="BB50" s="326"/>
      <c r="BC50" s="324"/>
    </row>
    <row r="51" spans="2:55" ht="12.75" customHeight="1" x14ac:dyDescent="0.25">
      <c r="B51" s="275"/>
      <c r="C51" s="278" t="s">
        <v>7</v>
      </c>
      <c r="D51" s="278"/>
      <c r="E51" s="275">
        <f t="shared" ref="E51:I51" si="7">COUNT(E10:E49)</f>
        <v>0</v>
      </c>
      <c r="F51" s="275">
        <f t="shared" si="7"/>
        <v>0</v>
      </c>
      <c r="G51" s="275">
        <f t="shared" si="7"/>
        <v>0</v>
      </c>
      <c r="H51" s="275">
        <f t="shared" si="7"/>
        <v>0</v>
      </c>
      <c r="I51" s="275">
        <f t="shared" si="7"/>
        <v>0</v>
      </c>
      <c r="J51" s="275">
        <f>COUNT(J10:J49)</f>
        <v>0</v>
      </c>
      <c r="K51" s="275">
        <f>COUNT(K10:K49)</f>
        <v>0</v>
      </c>
      <c r="L51" s="275">
        <f>COUNT(L10:L49)</f>
        <v>0</v>
      </c>
      <c r="M51" s="317"/>
      <c r="N51" s="317"/>
      <c r="O51" s="317"/>
      <c r="P51" s="317"/>
      <c r="Q51" s="317"/>
      <c r="R51" s="317">
        <f>R52-R53</f>
        <v>2</v>
      </c>
      <c r="S51" s="444">
        <f>IF($R$51=0,"",IF($R$51&gt;0,S50/$R$51))</f>
        <v>0</v>
      </c>
      <c r="T51" s="444">
        <f t="shared" ref="T51:AZ51" si="8">IF($R$51=0,"",IF($R$51&gt;0,T50/$R$51))</f>
        <v>0</v>
      </c>
      <c r="U51" s="444">
        <f t="shared" si="8"/>
        <v>0</v>
      </c>
      <c r="V51" s="444">
        <f t="shared" si="8"/>
        <v>0</v>
      </c>
      <c r="W51" s="444">
        <f t="shared" si="8"/>
        <v>0</v>
      </c>
      <c r="X51" s="444">
        <f t="shared" si="8"/>
        <v>0</v>
      </c>
      <c r="Y51" s="444">
        <f t="shared" si="8"/>
        <v>0</v>
      </c>
      <c r="Z51" s="444">
        <f t="shared" si="8"/>
        <v>0</v>
      </c>
      <c r="AA51" s="444">
        <f t="shared" si="8"/>
        <v>0</v>
      </c>
      <c r="AB51" s="444">
        <f t="shared" si="8"/>
        <v>0</v>
      </c>
      <c r="AC51" s="444">
        <f t="shared" si="8"/>
        <v>0</v>
      </c>
      <c r="AD51" s="444">
        <f t="shared" si="8"/>
        <v>0</v>
      </c>
      <c r="AE51" s="444">
        <f t="shared" si="8"/>
        <v>0</v>
      </c>
      <c r="AF51" s="444">
        <f t="shared" si="8"/>
        <v>0</v>
      </c>
      <c r="AG51" s="444">
        <f t="shared" si="8"/>
        <v>0</v>
      </c>
      <c r="AH51" s="444">
        <f t="shared" si="8"/>
        <v>0</v>
      </c>
      <c r="AI51" s="444">
        <f t="shared" si="8"/>
        <v>0</v>
      </c>
      <c r="AJ51" s="444">
        <f t="shared" si="8"/>
        <v>0</v>
      </c>
      <c r="AK51" s="444">
        <f t="shared" si="8"/>
        <v>0</v>
      </c>
      <c r="AL51" s="444">
        <f t="shared" si="8"/>
        <v>0</v>
      </c>
      <c r="AM51" s="444">
        <f t="shared" si="8"/>
        <v>0</v>
      </c>
      <c r="AN51" s="444">
        <f t="shared" si="8"/>
        <v>0</v>
      </c>
      <c r="AO51" s="444">
        <f t="shared" si="8"/>
        <v>0</v>
      </c>
      <c r="AP51" s="444">
        <f t="shared" si="8"/>
        <v>0</v>
      </c>
      <c r="AQ51" s="444">
        <f t="shared" si="8"/>
        <v>0</v>
      </c>
      <c r="AR51" s="444">
        <f t="shared" si="8"/>
        <v>0</v>
      </c>
      <c r="AS51" s="444">
        <f t="shared" si="8"/>
        <v>0</v>
      </c>
      <c r="AT51" s="444">
        <f t="shared" si="8"/>
        <v>0</v>
      </c>
      <c r="AU51" s="444">
        <f t="shared" si="8"/>
        <v>0</v>
      </c>
      <c r="AV51" s="444">
        <f t="shared" si="8"/>
        <v>0</v>
      </c>
      <c r="AW51" s="444">
        <f t="shared" si="8"/>
        <v>0</v>
      </c>
      <c r="AX51" s="444">
        <f t="shared" si="8"/>
        <v>0</v>
      </c>
      <c r="AY51" s="444">
        <f t="shared" si="8"/>
        <v>0</v>
      </c>
      <c r="AZ51" s="448">
        <f t="shared" si="8"/>
        <v>0</v>
      </c>
      <c r="BA51" s="446"/>
      <c r="BB51" s="340"/>
      <c r="BC51" s="324"/>
    </row>
    <row r="52" spans="2:55" x14ac:dyDescent="0.25">
      <c r="B52" s="275"/>
      <c r="C52" s="278" t="s">
        <v>5</v>
      </c>
      <c r="D52" s="278"/>
      <c r="E52" s="334" t="str">
        <f>IF(E51=0,"",IF(E51&gt;0,(E50/E51)))</f>
        <v/>
      </c>
      <c r="F52" s="335" t="str">
        <f t="shared" ref="F52:L52" si="9">IF(F51=0,"",IF(F51&gt;0,(F50/F51)))</f>
        <v/>
      </c>
      <c r="G52" s="334" t="str">
        <f t="shared" si="9"/>
        <v/>
      </c>
      <c r="H52" s="335" t="str">
        <f t="shared" si="9"/>
        <v/>
      </c>
      <c r="I52" s="335" t="str">
        <f t="shared" si="9"/>
        <v/>
      </c>
      <c r="J52" s="335" t="str">
        <f t="shared" si="9"/>
        <v/>
      </c>
      <c r="K52" s="335" t="str">
        <f t="shared" si="9"/>
        <v/>
      </c>
      <c r="L52" s="335" t="str">
        <f t="shared" si="9"/>
        <v/>
      </c>
      <c r="M52" s="377"/>
      <c r="N52" s="377"/>
      <c r="O52" s="377"/>
      <c r="P52" s="377"/>
      <c r="Q52" s="377"/>
      <c r="R52" s="323">
        <f>COUNTA(R10:R49)</f>
        <v>40</v>
      </c>
      <c r="S52" s="445"/>
      <c r="T52" s="445"/>
      <c r="U52" s="445"/>
      <c r="V52" s="445"/>
      <c r="W52" s="445"/>
      <c r="X52" s="445"/>
      <c r="Y52" s="445"/>
      <c r="Z52" s="445"/>
      <c r="AA52" s="445"/>
      <c r="AB52" s="445"/>
      <c r="AC52" s="445"/>
      <c r="AD52" s="445"/>
      <c r="AE52" s="445"/>
      <c r="AF52" s="445"/>
      <c r="AG52" s="445"/>
      <c r="AH52" s="445"/>
      <c r="AI52" s="445"/>
      <c r="AJ52" s="445"/>
      <c r="AK52" s="445"/>
      <c r="AL52" s="445"/>
      <c r="AM52" s="445"/>
      <c r="AN52" s="445"/>
      <c r="AO52" s="445"/>
      <c r="AP52" s="445"/>
      <c r="AQ52" s="445"/>
      <c r="AR52" s="445"/>
      <c r="AS52" s="445"/>
      <c r="AT52" s="445"/>
      <c r="AU52" s="445"/>
      <c r="AV52" s="445"/>
      <c r="AW52" s="445"/>
      <c r="AX52" s="445"/>
      <c r="AY52" s="445"/>
      <c r="AZ52" s="449"/>
      <c r="BA52" s="447"/>
      <c r="BB52" s="341"/>
      <c r="BC52" s="325"/>
    </row>
    <row r="53" spans="2:55" x14ac:dyDescent="0.25">
      <c r="R53" s="322">
        <f>COUNTIF(R10:R49,0)</f>
        <v>38</v>
      </c>
    </row>
  </sheetData>
  <sheetProtection sheet="1" objects="1" scenarios="1"/>
  <mergeCells count="43">
    <mergeCell ref="BA51:BA52"/>
    <mergeCell ref="AV51:AV52"/>
    <mergeCell ref="AW51:AW52"/>
    <mergeCell ref="AX51:AX52"/>
    <mergeCell ref="AY51:AY52"/>
    <mergeCell ref="AZ51:AZ52"/>
    <mergeCell ref="AQ51:AQ52"/>
    <mergeCell ref="AR51:AR52"/>
    <mergeCell ref="AS51:AS52"/>
    <mergeCell ref="AT51:AT52"/>
    <mergeCell ref="AU51:AU52"/>
    <mergeCell ref="AL51:AL52"/>
    <mergeCell ref="AM51:AM52"/>
    <mergeCell ref="AN51:AN52"/>
    <mergeCell ref="AO51:AO52"/>
    <mergeCell ref="AP51:AP52"/>
    <mergeCell ref="AG51:AG52"/>
    <mergeCell ref="AH51:AH52"/>
    <mergeCell ref="AI51:AI52"/>
    <mergeCell ref="AJ51:AJ52"/>
    <mergeCell ref="AK51:AK52"/>
    <mergeCell ref="BC6:BC9"/>
    <mergeCell ref="BA6:BA9"/>
    <mergeCell ref="S51:S52"/>
    <mergeCell ref="T51:T52"/>
    <mergeCell ref="U51:U52"/>
    <mergeCell ref="V51:V52"/>
    <mergeCell ref="W51:W52"/>
    <mergeCell ref="X51:X52"/>
    <mergeCell ref="Y51:Y52"/>
    <mergeCell ref="Z51:Z52"/>
    <mergeCell ref="AA51:AA52"/>
    <mergeCell ref="AB51:AB52"/>
    <mergeCell ref="AC51:AC52"/>
    <mergeCell ref="AD51:AD52"/>
    <mergeCell ref="AE51:AE52"/>
    <mergeCell ref="AF51:AF52"/>
    <mergeCell ref="R7:S7"/>
    <mergeCell ref="D4:E4"/>
    <mergeCell ref="G7:H7"/>
    <mergeCell ref="I7:L7"/>
    <mergeCell ref="I6:L6"/>
    <mergeCell ref="E6:H6"/>
  </mergeCells>
  <phoneticPr fontId="0" type="noConversion"/>
  <conditionalFormatting sqref="C10:C49">
    <cfRule type="expression" dxfId="77" priority="1">
      <formula>$Q10=4</formula>
    </cfRule>
    <cfRule type="expression" dxfId="76" priority="2">
      <formula>$Q10=3</formula>
    </cfRule>
    <cfRule type="expression" dxfId="75" priority="3">
      <formula>$Q10=2</formula>
    </cfRule>
  </conditionalFormatting>
  <conditionalFormatting sqref="E10:E49">
    <cfRule type="cellIs" dxfId="74" priority="19" stopIfTrue="1" operator="between">
      <formula>0</formula>
      <formula>13</formula>
    </cfRule>
    <cfRule type="cellIs" dxfId="73" priority="20" stopIfTrue="1" operator="between">
      <formula>14</formula>
      <formula>15</formula>
    </cfRule>
  </conditionalFormatting>
  <conditionalFormatting sqref="E10:H49">
    <cfRule type="cellIs" dxfId="72" priority="7" stopIfTrue="1" operator="equal">
      <formula>""</formula>
    </cfRule>
  </conditionalFormatting>
  <conditionalFormatting sqref="F10:F49">
    <cfRule type="cellIs" dxfId="71" priority="13" stopIfTrue="1" operator="between">
      <formula>0</formula>
      <formula>10</formula>
    </cfRule>
    <cfRule type="cellIs" dxfId="70" priority="21" stopIfTrue="1" operator="between">
      <formula>11</formula>
      <formula>14</formula>
    </cfRule>
    <cfRule type="cellIs" dxfId="69" priority="22" operator="greaterThanOrEqual">
      <formula>27</formula>
    </cfRule>
  </conditionalFormatting>
  <conditionalFormatting sqref="G10:G49">
    <cfRule type="cellIs" dxfId="68" priority="25" stopIfTrue="1" operator="between">
      <formula>0</formula>
      <formula>7</formula>
    </cfRule>
    <cfRule type="cellIs" dxfId="67" priority="26" stopIfTrue="1" operator="equal">
      <formula>8</formula>
    </cfRule>
  </conditionalFormatting>
  <conditionalFormatting sqref="G9:Q9">
    <cfRule type="cellIs" dxfId="66" priority="16" stopIfTrue="1" operator="equal">
      <formula>"C"</formula>
    </cfRule>
    <cfRule type="cellIs" dxfId="65" priority="17" stopIfTrue="1" operator="equal">
      <formula>"D/E"</formula>
    </cfRule>
    <cfRule type="cellIs" dxfId="64" priority="18" stopIfTrue="1" operator="equal">
      <formula>"A"</formula>
    </cfRule>
  </conditionalFormatting>
  <conditionalFormatting sqref="H10:H49">
    <cfRule type="cellIs" dxfId="63" priority="27" stopIfTrue="1" operator="between">
      <formula>0</formula>
      <formula>11</formula>
    </cfRule>
    <cfRule type="cellIs" dxfId="62" priority="28" stopIfTrue="1" operator="between">
      <formula>12</formula>
      <formula>14</formula>
    </cfRule>
  </conditionalFormatting>
  <conditionalFormatting sqref="I10:I49">
    <cfRule type="cellIs" dxfId="61" priority="31" stopIfTrue="1" operator="greaterThan">
      <formula>2.9</formula>
    </cfRule>
    <cfRule type="cellIs" dxfId="60" priority="32" stopIfTrue="1" operator="greaterThan">
      <formula>1.9</formula>
    </cfRule>
  </conditionalFormatting>
  <conditionalFormatting sqref="J10:J49">
    <cfRule type="cellIs" dxfId="59" priority="33" stopIfTrue="1" operator="greaterThan">
      <formula>2.1</formula>
    </cfRule>
    <cfRule type="cellIs" dxfId="58" priority="34" stopIfTrue="1" operator="greaterThan">
      <formula>1.4</formula>
    </cfRule>
  </conditionalFormatting>
  <conditionalFormatting sqref="K10:K49">
    <cfRule type="cellIs" dxfId="57" priority="35" stopIfTrue="1" operator="greaterThan">
      <formula>1.8</formula>
    </cfRule>
    <cfRule type="cellIs" dxfId="56" priority="36" stopIfTrue="1" operator="greaterThan">
      <formula>1.4</formula>
    </cfRule>
  </conditionalFormatting>
  <conditionalFormatting sqref="L10:Q49">
    <cfRule type="cellIs" dxfId="55" priority="29" stopIfTrue="1" operator="greaterThan">
      <formula>2</formula>
    </cfRule>
    <cfRule type="cellIs" dxfId="54" priority="30" stopIfTrue="1" operator="greaterThan">
      <formula>1.5</formula>
    </cfRule>
  </conditionalFormatting>
  <conditionalFormatting sqref="S10:AZ49">
    <cfRule type="cellIs" dxfId="53" priority="8" operator="equal">
      <formula>""</formula>
    </cfRule>
    <cfRule type="cellIs" dxfId="52" priority="9" operator="equal">
      <formula>"x"</formula>
    </cfRule>
  </conditionalFormatting>
  <conditionalFormatting sqref="S51:AZ52">
    <cfRule type="cellIs" dxfId="51" priority="4" operator="greaterThan">
      <formula>0.8</formula>
    </cfRule>
    <cfRule type="cellIs" dxfId="50" priority="5" operator="greaterThan">
      <formula>0.6</formula>
    </cfRule>
    <cfRule type="cellIs" dxfId="49" priority="6" operator="greaterThan">
      <formula>0.4</formula>
    </cfRule>
  </conditionalFormatting>
  <pageMargins left="0.75" right="0.75" top="0.39" bottom="0.26" header="0.13" footer="0.14000000000000001"/>
  <pageSetup paperSize="9" scale="86" orientation="landscape" r:id="rId1"/>
  <headerFooter alignWithMargins="0"/>
  <colBreaks count="2" manualBreakCount="2">
    <brk id="17" min="2" max="46" man="1"/>
    <brk id="53" min="2" max="46" man="1"/>
  </colBreaks>
  <ignoredErrors>
    <ignoredError sqref="G50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49"/>
  <sheetViews>
    <sheetView showGridLines="0" showRowColHeaders="0" zoomScaleNormal="100" workbookViewId="0">
      <selection activeCell="I3" sqref="I3"/>
    </sheetView>
  </sheetViews>
  <sheetFormatPr defaultColWidth="9.1796875" defaultRowHeight="12.5" x14ac:dyDescent="0.25"/>
  <cols>
    <col min="2" max="2" width="4.453125" style="1" customWidth="1"/>
    <col min="3" max="3" width="20.81640625" style="68" customWidth="1"/>
    <col min="4" max="4" width="1.81640625" style="68" customWidth="1"/>
    <col min="5" max="5" width="16.7265625" bestFit="1" customWidth="1"/>
    <col min="6" max="6" width="10.453125" bestFit="1" customWidth="1"/>
    <col min="7" max="7" width="10.1796875" bestFit="1" customWidth="1"/>
    <col min="8" max="8" width="10.26953125" bestFit="1" customWidth="1"/>
    <col min="9" max="9" width="9.26953125" bestFit="1" customWidth="1"/>
    <col min="10" max="10" width="10.26953125" bestFit="1" customWidth="1"/>
    <col min="11" max="11" width="9.26953125" bestFit="1" customWidth="1"/>
    <col min="12" max="12" width="10.26953125" bestFit="1" customWidth="1"/>
    <col min="13" max="13" width="9.26953125" bestFit="1" customWidth="1"/>
    <col min="14" max="14" width="10.26953125" style="1" bestFit="1" customWidth="1"/>
    <col min="15" max="15" width="9.26953125" bestFit="1" customWidth="1"/>
    <col min="16" max="16" width="10.453125" bestFit="1" customWidth="1"/>
    <col min="17" max="17" width="10.1796875" bestFit="1" customWidth="1"/>
    <col min="18" max="18" width="10.26953125" bestFit="1" customWidth="1"/>
    <col min="19" max="19" width="9.26953125" bestFit="1" customWidth="1"/>
    <col min="20" max="20" width="10.26953125" bestFit="1" customWidth="1"/>
    <col min="21" max="21" width="10.1796875" bestFit="1" customWidth="1"/>
  </cols>
  <sheetData>
    <row r="1" spans="2:21" ht="82.5" customHeight="1" x14ac:dyDescent="0.25"/>
    <row r="2" spans="2:21" ht="18.5" thickBot="1" x14ac:dyDescent="0.55000000000000004">
      <c r="B2" s="466" t="s">
        <v>51</v>
      </c>
      <c r="C2" s="466"/>
      <c r="D2" s="69"/>
      <c r="F2" s="224">
        <f>'2.1'!$F$4</f>
        <v>0</v>
      </c>
      <c r="G2" s="224">
        <f>'2.2'!$F$4</f>
        <v>0</v>
      </c>
      <c r="H2" s="78"/>
      <c r="I2" s="412" t="s">
        <v>116</v>
      </c>
      <c r="J2" s="412"/>
      <c r="K2" s="412"/>
      <c r="L2" s="412"/>
      <c r="M2" s="412"/>
      <c r="N2" s="23"/>
      <c r="O2" s="23"/>
      <c r="P2" s="224">
        <f>$F$2</f>
        <v>0</v>
      </c>
      <c r="Q2" s="224">
        <f>$G$2</f>
        <v>0</v>
      </c>
      <c r="U2" s="224">
        <f>'3.0'!$D$4</f>
        <v>43720</v>
      </c>
    </row>
    <row r="3" spans="2:21" s="73" customFormat="1" ht="20.149999999999999" customHeight="1" thickBot="1" x14ac:dyDescent="0.3">
      <c r="B3" s="71"/>
      <c r="C3" s="72"/>
      <c r="D3" s="72"/>
      <c r="F3" s="74" t="s">
        <v>21</v>
      </c>
      <c r="G3" s="74" t="s">
        <v>122</v>
      </c>
      <c r="I3" s="83">
        <v>40</v>
      </c>
      <c r="J3" s="467" t="str">
        <f>VLOOKUP($I$3,B4:C43,2)</f>
        <v>tante jo</v>
      </c>
      <c r="K3" s="468"/>
      <c r="L3" s="468"/>
      <c r="M3" s="469"/>
      <c r="N3" s="71"/>
      <c r="P3" s="450" t="s">
        <v>119</v>
      </c>
      <c r="Q3" s="451"/>
      <c r="R3" s="79"/>
      <c r="S3" s="79"/>
      <c r="T3" s="79"/>
      <c r="U3" s="74" t="s">
        <v>50</v>
      </c>
    </row>
    <row r="4" spans="2:21" s="73" customFormat="1" ht="13.5" customHeight="1" thickBot="1" x14ac:dyDescent="0.3">
      <c r="B4" s="71">
        <f>namenlijst!B5</f>
        <v>1</v>
      </c>
      <c r="C4" s="72" t="str">
        <f>namenlijst!C5</f>
        <v>jan</v>
      </c>
      <c r="D4" s="72"/>
      <c r="F4" s="76" t="s">
        <v>2</v>
      </c>
      <c r="G4" s="76" t="s">
        <v>2</v>
      </c>
      <c r="J4" s="77"/>
      <c r="K4" s="77"/>
      <c r="L4" s="77"/>
      <c r="M4" s="77"/>
      <c r="N4" s="71"/>
      <c r="P4" s="204" t="s">
        <v>123</v>
      </c>
      <c r="Q4" s="204" t="s">
        <v>124</v>
      </c>
      <c r="R4" s="71"/>
      <c r="S4" s="71"/>
      <c r="T4" s="71"/>
      <c r="U4" s="76" t="s">
        <v>2</v>
      </c>
    </row>
    <row r="5" spans="2:21" ht="13.5" thickBot="1" x14ac:dyDescent="0.35">
      <c r="B5" s="71">
        <f>namenlijst!B6</f>
        <v>2</v>
      </c>
      <c r="C5" s="72">
        <f>namenlijst!C6</f>
        <v>0</v>
      </c>
      <c r="E5" s="273" t="s">
        <v>18</v>
      </c>
      <c r="F5" s="271">
        <f>VLOOKUP($I$3,'2.1'!$B$9:$O$48,6)</f>
        <v>0</v>
      </c>
      <c r="G5" s="271">
        <f>VLOOKUP($I$3,'2.2'!$B$9:$O$48,6)</f>
        <v>0</v>
      </c>
      <c r="K5" s="66"/>
      <c r="M5" s="462" t="s">
        <v>110</v>
      </c>
      <c r="N5" s="463"/>
      <c r="O5" s="464"/>
      <c r="P5" s="157">
        <f>HLOOKUP($I$3,'tussendoelen 1e keer'!$H$5:$AU$62,47)</f>
        <v>0</v>
      </c>
      <c r="Q5" s="157">
        <f>HLOOKUP($I$3,'tussendoelen 2e keer'!$H$5:$AU$62,47)</f>
        <v>0</v>
      </c>
      <c r="R5" s="88"/>
      <c r="S5" s="455" t="s">
        <v>1</v>
      </c>
      <c r="T5" s="456"/>
      <c r="U5" s="271">
        <f>VLOOKUP($I$3,'3.0'!$B$10:$H$49,4)</f>
        <v>0</v>
      </c>
    </row>
    <row r="6" spans="2:21" ht="13.5" thickBot="1" x14ac:dyDescent="0.35">
      <c r="B6" s="71">
        <f>namenlijst!B7</f>
        <v>3</v>
      </c>
      <c r="C6" s="72">
        <f>namenlijst!C7</f>
        <v>0</v>
      </c>
      <c r="E6" s="67" t="s">
        <v>48</v>
      </c>
      <c r="F6" s="24">
        <f>VLOOKUP($I$3,'2.1'!$B$9:$O$48,7)</f>
        <v>0</v>
      </c>
      <c r="G6" s="24">
        <f>VLOOKUP($I$3,'2.2'!$B$9:$O$48,7)</f>
        <v>0</v>
      </c>
      <c r="M6" s="460" t="s">
        <v>111</v>
      </c>
      <c r="N6" s="460"/>
      <c r="O6" s="461"/>
      <c r="P6" s="158">
        <f>HLOOKUP($I$3,'tussendoelen 1e keer'!$H$5:$AU$62,49)</f>
        <v>0</v>
      </c>
      <c r="Q6" s="158">
        <f>HLOOKUP($I$3,'tussendoelen 2e keer'!$H$5:$AU$62,49)</f>
        <v>0</v>
      </c>
      <c r="R6" s="1"/>
      <c r="S6" s="452" t="s">
        <v>18</v>
      </c>
      <c r="T6" s="452"/>
      <c r="U6" s="221">
        <f>VLOOKUP($I$3,'3.0'!$B$10:$H$49,5)</f>
        <v>0</v>
      </c>
    </row>
    <row r="7" spans="2:21" ht="13.5" thickBot="1" x14ac:dyDescent="0.35">
      <c r="B7" s="71">
        <f>namenlijst!B8</f>
        <v>4</v>
      </c>
      <c r="C7" s="72">
        <f>namenlijst!C8</f>
        <v>0</v>
      </c>
      <c r="E7" s="162" t="s">
        <v>127</v>
      </c>
      <c r="F7" s="151">
        <f>VLOOKUP($I$3,'2.1'!$B$9:$O$48,8)</f>
        <v>0</v>
      </c>
      <c r="G7" s="151">
        <f>VLOOKUP($I$3,'2.2'!$B$9:$O$48,8)</f>
        <v>0</v>
      </c>
      <c r="M7" s="462" t="s">
        <v>112</v>
      </c>
      <c r="N7" s="463"/>
      <c r="O7" s="464"/>
      <c r="P7" s="157">
        <f>HLOOKUP($I$3,'tussendoelen 1e keer'!$H$5:$AU$62,51)</f>
        <v>0</v>
      </c>
      <c r="Q7" s="157">
        <f>HLOOKUP($I$3,'tussendoelen 2e keer'!$H$5:$AU$62,51)</f>
        <v>0</v>
      </c>
      <c r="R7" s="1"/>
      <c r="S7" s="455" t="s">
        <v>10</v>
      </c>
      <c r="T7" s="456"/>
      <c r="U7" s="272">
        <f>VLOOKUP($I$3,'3.0'!$B$10:$H$49,6)</f>
        <v>0</v>
      </c>
    </row>
    <row r="8" spans="2:21" ht="13.5" thickBot="1" x14ac:dyDescent="0.35">
      <c r="B8" s="71">
        <f>namenlijst!B9</f>
        <v>5</v>
      </c>
      <c r="C8" s="72">
        <f>namenlijst!C9</f>
        <v>0</v>
      </c>
      <c r="E8" s="67" t="s">
        <v>128</v>
      </c>
      <c r="F8" s="221">
        <f>VLOOKUP($I$3,'2.1'!$B$9:$O$48,9)</f>
        <v>0</v>
      </c>
      <c r="G8" s="221">
        <f>VLOOKUP($I$3,'2.2'!$B$9:$O$48,9)</f>
        <v>0</v>
      </c>
      <c r="M8" s="460" t="s">
        <v>113</v>
      </c>
      <c r="N8" s="460"/>
      <c r="O8" s="461"/>
      <c r="P8" s="158">
        <f>HLOOKUP($I$3,'tussendoelen 1e keer'!$H$5:$AU$62,54)</f>
        <v>0</v>
      </c>
      <c r="Q8" s="158">
        <f>HLOOKUP($I$3,'tussendoelen 2e keer'!$H$5:$AU$62,54)</f>
        <v>0</v>
      </c>
      <c r="R8" s="1"/>
      <c r="S8" s="454" t="s">
        <v>11</v>
      </c>
      <c r="T8" s="454"/>
      <c r="U8" s="151">
        <f>VLOOKUP($I$3,'3.0'!$B$10:$H$49,7)</f>
        <v>0</v>
      </c>
    </row>
    <row r="9" spans="2:21" ht="13.5" thickBot="1" x14ac:dyDescent="0.35">
      <c r="B9" s="71">
        <f>namenlijst!B10</f>
        <v>6</v>
      </c>
      <c r="C9" s="72">
        <f>namenlijst!C10</f>
        <v>0</v>
      </c>
      <c r="E9" s="222" t="s">
        <v>46</v>
      </c>
      <c r="F9" s="220">
        <f>VLOOKUP($I$3,'2.1'!$B$9:$O$48,10)</f>
        <v>0</v>
      </c>
      <c r="G9" s="220">
        <f>VLOOKUP($I$3,'2.2'!$B$9:$O$48,10)</f>
        <v>0</v>
      </c>
      <c r="M9" s="462" t="s">
        <v>114</v>
      </c>
      <c r="N9" s="463"/>
      <c r="O9" s="464"/>
      <c r="P9" s="157">
        <f>HLOOKUP($I$3,'tussendoelen 1e keer'!$H$5:$AU$62,56)</f>
        <v>0</v>
      </c>
      <c r="Q9" s="157">
        <f>HLOOKUP($I$3,'tussendoelen 2e keer'!$H$5:$AU$62,56)</f>
        <v>0</v>
      </c>
      <c r="R9" s="1"/>
      <c r="S9" s="455" t="s">
        <v>18</v>
      </c>
      <c r="T9" s="456"/>
      <c r="U9" s="271">
        <f>VLOOKUP($I$3,'3.0'!$B$10:$L$49,8)</f>
        <v>0</v>
      </c>
    </row>
    <row r="10" spans="2:21" ht="13.5" thickBot="1" x14ac:dyDescent="0.35">
      <c r="B10" s="71">
        <f>namenlijst!B11</f>
        <v>7</v>
      </c>
      <c r="C10" s="72">
        <f>namenlijst!C11</f>
        <v>0</v>
      </c>
      <c r="E10" s="223" t="s">
        <v>22</v>
      </c>
      <c r="F10" s="221">
        <f>VLOOKUP($I$3,'2.1'!$B$9:$O$48,11)</f>
        <v>0</v>
      </c>
      <c r="G10" s="221">
        <f>VLOOKUP($I$3,'2.2'!$B$9:$O$48,11)</f>
        <v>0</v>
      </c>
      <c r="M10" s="458"/>
      <c r="N10" s="458"/>
      <c r="O10" s="459"/>
      <c r="P10" s="159"/>
      <c r="Q10" s="159"/>
      <c r="R10" s="1"/>
      <c r="S10" s="454" t="s">
        <v>95</v>
      </c>
      <c r="T10" s="454"/>
      <c r="U10" s="221">
        <f>VLOOKUP($I$3,'3.0'!$B$10:$L$49,9)</f>
        <v>0</v>
      </c>
    </row>
    <row r="11" spans="2:21" ht="13.5" thickBot="1" x14ac:dyDescent="0.35">
      <c r="B11" s="71">
        <f>namenlijst!B12</f>
        <v>8</v>
      </c>
      <c r="C11" s="72">
        <f>namenlijst!C12</f>
        <v>0</v>
      </c>
      <c r="E11" s="162" t="s">
        <v>40</v>
      </c>
      <c r="F11" s="220">
        <f>VLOOKUP($I$3,'2.1'!$B$9:$O$48,12)</f>
        <v>0</v>
      </c>
      <c r="G11" s="220">
        <f>VLOOKUP($I$3,'2.2'!$B$9:$O$48,12)</f>
        <v>0</v>
      </c>
      <c r="M11" s="462" t="s">
        <v>109</v>
      </c>
      <c r="N11" s="463"/>
      <c r="O11" s="464"/>
      <c r="P11" s="161">
        <f>HLOOKUP($I$3,'tussendoelen 1e keer'!$H$5:$AU$62,57)</f>
        <v>0</v>
      </c>
      <c r="Q11" s="161">
        <f>HLOOKUP($I$3,'tussendoelen 2e keer'!$H$5:$AU$62,57)</f>
        <v>0</v>
      </c>
      <c r="R11" s="1"/>
      <c r="S11" s="455" t="s">
        <v>96</v>
      </c>
      <c r="T11" s="456"/>
      <c r="U11" s="271">
        <f>VLOOKUP($I$3,'3.0'!$B$10:$L$49,10)</f>
        <v>0</v>
      </c>
    </row>
    <row r="12" spans="2:21" ht="13.5" thickBot="1" x14ac:dyDescent="0.35">
      <c r="B12" s="71">
        <f>namenlijst!B13</f>
        <v>9</v>
      </c>
      <c r="C12" s="72">
        <f>namenlijst!C13</f>
        <v>0</v>
      </c>
      <c r="E12" s="223" t="s">
        <v>41</v>
      </c>
      <c r="F12" s="221">
        <f>VLOOKUP($I$3,'2.1'!$B$9:$O$48,13)</f>
        <v>0</v>
      </c>
      <c r="G12" s="221">
        <f>VLOOKUP($I$3,'2.2'!$B$9:$O$48,13)</f>
        <v>0</v>
      </c>
      <c r="M12" s="452" t="s">
        <v>117</v>
      </c>
      <c r="N12" s="452"/>
      <c r="O12" s="453"/>
      <c r="P12" s="160">
        <f>HLOOKUP($I$3,'tussendoelen 1e keer'!$H$5:$AU$62,58)</f>
        <v>0</v>
      </c>
      <c r="Q12" s="160">
        <f>HLOOKUP($I$3,'tussendoelen 2e keer'!$H$5:$AU$62,58)</f>
        <v>0</v>
      </c>
      <c r="R12" s="1"/>
      <c r="S12" s="454" t="s">
        <v>97</v>
      </c>
      <c r="T12" s="454"/>
      <c r="U12" s="221">
        <f>VLOOKUP($I$3,'3.0'!$B$10:$L$49,11)</f>
        <v>0</v>
      </c>
    </row>
    <row r="13" spans="2:21" ht="13.5" thickBot="1" x14ac:dyDescent="0.35">
      <c r="B13" s="71">
        <f>namenlijst!B14</f>
        <v>10</v>
      </c>
      <c r="C13" s="72">
        <f>namenlijst!C14</f>
        <v>0</v>
      </c>
      <c r="E13" s="162" t="s">
        <v>49</v>
      </c>
      <c r="F13" s="151">
        <f>VLOOKUP($I$3,'2.1'!$B$9:$O$48,14)</f>
        <v>0</v>
      </c>
      <c r="G13" s="151">
        <f>VLOOKUP($I$3,'2.2'!$B$9:$O$48,14)</f>
        <v>0</v>
      </c>
    </row>
    <row r="14" spans="2:21" ht="13" x14ac:dyDescent="0.3">
      <c r="B14" s="71">
        <f>namenlijst!B15</f>
        <v>11</v>
      </c>
      <c r="C14" s="72">
        <f>namenlijst!C15</f>
        <v>0</v>
      </c>
      <c r="E14" s="223"/>
      <c r="F14" s="225"/>
      <c r="G14" s="225"/>
    </row>
    <row r="15" spans="2:21" ht="13" thickBot="1" x14ac:dyDescent="0.3">
      <c r="B15" s="71">
        <f>namenlijst!B16</f>
        <v>12</v>
      </c>
      <c r="C15" s="72">
        <f>namenlijst!C16</f>
        <v>0</v>
      </c>
    </row>
    <row r="16" spans="2:21" ht="20.149999999999999" customHeight="1" thickBot="1" x14ac:dyDescent="0.3">
      <c r="B16" s="71">
        <f>namenlijst!B17</f>
        <v>13</v>
      </c>
      <c r="C16" s="72">
        <f>namenlijst!C17</f>
        <v>0</v>
      </c>
      <c r="E16" s="215" t="s">
        <v>115</v>
      </c>
      <c r="F16" s="465"/>
      <c r="G16" s="465"/>
      <c r="H16" s="465"/>
      <c r="I16" s="465"/>
      <c r="J16" s="465"/>
      <c r="K16" s="465"/>
      <c r="L16" s="465"/>
      <c r="M16" s="164"/>
      <c r="N16" s="211"/>
      <c r="O16" s="164"/>
      <c r="P16" s="164"/>
      <c r="Q16" s="164"/>
      <c r="R16" s="164"/>
      <c r="S16" s="164"/>
      <c r="T16" s="164"/>
      <c r="U16" s="165"/>
    </row>
    <row r="17" spans="2:21" ht="12.75" customHeight="1" x14ac:dyDescent="0.25">
      <c r="B17" s="71">
        <f>namenlijst!B18</f>
        <v>14</v>
      </c>
      <c r="C17" s="72">
        <f>namenlijst!C18</f>
        <v>0</v>
      </c>
      <c r="E17" s="214" t="s">
        <v>21</v>
      </c>
      <c r="F17" s="457">
        <f>VLOOKUP($I$3,'2.1'!$B$9:$Q$48,16)</f>
        <v>0</v>
      </c>
      <c r="G17" s="458"/>
      <c r="H17" s="458"/>
      <c r="I17" s="458"/>
      <c r="J17" s="458"/>
      <c r="K17" s="458"/>
      <c r="L17" s="458"/>
      <c r="M17" s="458"/>
      <c r="N17" s="458"/>
      <c r="O17" s="458"/>
      <c r="P17" s="458"/>
      <c r="Q17" s="458"/>
      <c r="R17" s="458"/>
      <c r="S17" s="458"/>
      <c r="T17" s="458"/>
      <c r="U17" s="459"/>
    </row>
    <row r="18" spans="2:21" ht="12.75" customHeight="1" x14ac:dyDescent="0.25">
      <c r="B18" s="71">
        <f>namenlijst!B19</f>
        <v>15</v>
      </c>
      <c r="C18" s="72">
        <f>namenlijst!C19</f>
        <v>0</v>
      </c>
      <c r="E18" s="213"/>
      <c r="F18" s="457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9"/>
    </row>
    <row r="19" spans="2:21" s="73" customFormat="1" ht="12.75" customHeight="1" x14ac:dyDescent="0.3">
      <c r="B19" s="71">
        <f>namenlijst!B20</f>
        <v>16</v>
      </c>
      <c r="C19" s="72">
        <f>namenlijst!C20</f>
        <v>0</v>
      </c>
      <c r="D19" s="72"/>
      <c r="E19" s="212" t="s">
        <v>122</v>
      </c>
      <c r="F19" s="457">
        <f>VLOOKUP($I$3,'2.2'!$B$9:$Q$48,16)</f>
        <v>0</v>
      </c>
      <c r="G19" s="458"/>
      <c r="H19" s="458"/>
      <c r="I19" s="458"/>
      <c r="J19" s="458"/>
      <c r="K19" s="458"/>
      <c r="L19" s="458"/>
      <c r="M19" s="458"/>
      <c r="N19" s="458"/>
      <c r="O19" s="458"/>
      <c r="P19" s="458"/>
      <c r="Q19" s="458"/>
      <c r="R19" s="458"/>
      <c r="S19" s="458"/>
      <c r="T19" s="458"/>
      <c r="U19" s="459"/>
    </row>
    <row r="20" spans="2:21" ht="13" x14ac:dyDescent="0.3">
      <c r="B20" s="71">
        <f>namenlijst!B21</f>
        <v>17</v>
      </c>
      <c r="C20" s="72">
        <f>namenlijst!C21</f>
        <v>0</v>
      </c>
      <c r="E20" s="202"/>
      <c r="F20" s="457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9"/>
    </row>
    <row r="21" spans="2:21" ht="13" x14ac:dyDescent="0.3">
      <c r="B21" s="71">
        <f>namenlijst!B22</f>
        <v>18</v>
      </c>
      <c r="C21" s="72">
        <f>namenlijst!C22</f>
        <v>0</v>
      </c>
      <c r="E21" s="203" t="s">
        <v>50</v>
      </c>
      <c r="F21" s="457" t="str">
        <f>VLOOKUP($I$3,'3.0'!$B$10:$T$49,14)</f>
        <v/>
      </c>
      <c r="G21" s="458"/>
      <c r="H21" s="458"/>
      <c r="I21" s="458"/>
      <c r="J21" s="458"/>
      <c r="K21" s="458"/>
      <c r="L21" s="458"/>
      <c r="M21" s="458"/>
      <c r="N21" s="458"/>
      <c r="O21" s="458"/>
      <c r="P21" s="458"/>
      <c r="Q21" s="458"/>
      <c r="R21" s="458"/>
      <c r="S21" s="458"/>
      <c r="T21" s="458"/>
      <c r="U21" s="459"/>
    </row>
    <row r="22" spans="2:21" ht="13.5" thickBot="1" x14ac:dyDescent="0.35">
      <c r="B22" s="71">
        <f>namenlijst!B23</f>
        <v>19</v>
      </c>
      <c r="C22" s="72">
        <f>namenlijst!C23</f>
        <v>0</v>
      </c>
      <c r="E22" s="227"/>
      <c r="F22" s="470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2"/>
    </row>
    <row r="23" spans="2:21" ht="13" x14ac:dyDescent="0.3">
      <c r="B23" s="71">
        <f>namenlijst!B24</f>
        <v>20</v>
      </c>
      <c r="C23" s="72">
        <f>namenlijst!C24</f>
        <v>0</v>
      </c>
      <c r="E23" s="67"/>
      <c r="F23" s="1"/>
      <c r="G23" s="1"/>
      <c r="H23" s="1"/>
      <c r="I23" s="1"/>
      <c r="J23" s="1"/>
      <c r="K23" s="1"/>
      <c r="L23" s="1"/>
      <c r="M23" s="1"/>
      <c r="O23" s="1"/>
      <c r="P23" s="1"/>
      <c r="Q23" s="1"/>
      <c r="R23" s="1"/>
      <c r="S23" s="1"/>
      <c r="T23" s="1"/>
      <c r="U23" s="1"/>
    </row>
    <row r="24" spans="2:21" ht="13" x14ac:dyDescent="0.3">
      <c r="B24" s="71">
        <f>namenlijst!B25</f>
        <v>21</v>
      </c>
      <c r="C24" s="72">
        <f>namenlijst!C25</f>
        <v>0</v>
      </c>
      <c r="E24" s="67"/>
      <c r="F24" s="1"/>
      <c r="G24" s="1"/>
      <c r="H24" s="1"/>
      <c r="I24" s="1"/>
      <c r="J24" s="1"/>
      <c r="K24" s="1"/>
      <c r="L24" s="1"/>
      <c r="M24" s="1"/>
      <c r="O24" s="1"/>
      <c r="P24" s="1"/>
      <c r="Q24" s="1"/>
      <c r="R24" s="1"/>
      <c r="S24" s="1"/>
      <c r="T24" s="1"/>
      <c r="U24" s="1"/>
    </row>
    <row r="25" spans="2:21" ht="13" x14ac:dyDescent="0.3">
      <c r="B25" s="71">
        <f>namenlijst!B26</f>
        <v>22</v>
      </c>
      <c r="C25" s="72">
        <f>namenlijst!C26</f>
        <v>0</v>
      </c>
      <c r="E25" s="67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</row>
    <row r="26" spans="2:21" ht="20.149999999999999" customHeight="1" x14ac:dyDescent="0.3">
      <c r="B26" s="71">
        <f>namenlijst!B27</f>
        <v>23</v>
      </c>
      <c r="C26" s="72">
        <f>namenlijst!C27</f>
        <v>0</v>
      </c>
      <c r="E26" s="67"/>
      <c r="F26" s="1"/>
      <c r="G26" s="1"/>
      <c r="H26" s="1"/>
      <c r="I26" s="1"/>
      <c r="J26" s="1"/>
      <c r="K26" s="1"/>
      <c r="L26" s="1"/>
      <c r="M26" s="1"/>
      <c r="O26" s="1"/>
      <c r="P26" s="1"/>
      <c r="Q26" s="1"/>
      <c r="R26" s="1"/>
      <c r="S26" s="1"/>
      <c r="T26" s="1"/>
      <c r="U26" s="1"/>
    </row>
    <row r="27" spans="2:21" ht="13" x14ac:dyDescent="0.3">
      <c r="B27" s="71">
        <f>namenlijst!B28</f>
        <v>24</v>
      </c>
      <c r="C27" s="72">
        <f>namenlijst!C28</f>
        <v>0</v>
      </c>
      <c r="E27" s="67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</row>
    <row r="28" spans="2:21" x14ac:dyDescent="0.25">
      <c r="B28" s="71">
        <f>namenlijst!B29</f>
        <v>25</v>
      </c>
      <c r="C28" s="72">
        <f>namenlijst!C29</f>
        <v>0</v>
      </c>
    </row>
    <row r="29" spans="2:21" ht="13" x14ac:dyDescent="0.3">
      <c r="B29" s="71">
        <f>namenlijst!B30</f>
        <v>26</v>
      </c>
      <c r="C29" s="72">
        <f>namenlijst!C30</f>
        <v>0</v>
      </c>
      <c r="F29" s="473"/>
      <c r="G29" s="473"/>
      <c r="H29" s="473"/>
      <c r="I29" s="473"/>
      <c r="J29" s="473"/>
      <c r="K29" s="473"/>
      <c r="L29" s="473"/>
      <c r="M29" s="473"/>
      <c r="N29" s="473"/>
      <c r="O29" s="473"/>
      <c r="P29" s="473"/>
      <c r="Q29" s="473"/>
      <c r="R29" s="473"/>
      <c r="S29" s="473"/>
      <c r="T29" s="473"/>
      <c r="U29" s="473"/>
    </row>
    <row r="30" spans="2:21" x14ac:dyDescent="0.25">
      <c r="B30" s="71">
        <f>namenlijst!B31</f>
        <v>27</v>
      </c>
      <c r="C30" s="72">
        <f>namenlijst!C31</f>
        <v>0</v>
      </c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</row>
    <row r="31" spans="2:21" ht="13" x14ac:dyDescent="0.3">
      <c r="B31" s="71">
        <f>namenlijst!B32</f>
        <v>28</v>
      </c>
      <c r="C31" s="72">
        <f>namenlijst!C32</f>
        <v>0</v>
      </c>
      <c r="E31" s="67"/>
      <c r="F31" s="1"/>
      <c r="G31" s="1"/>
      <c r="H31" s="1"/>
      <c r="I31" s="1"/>
      <c r="J31" s="1"/>
      <c r="K31" s="1"/>
      <c r="L31" s="1"/>
      <c r="M31" s="1"/>
      <c r="O31" s="1"/>
      <c r="P31" s="1"/>
      <c r="Q31" s="1"/>
      <c r="R31" s="1"/>
      <c r="S31" s="1"/>
      <c r="T31" s="1"/>
      <c r="U31" s="1"/>
    </row>
    <row r="32" spans="2:21" x14ac:dyDescent="0.25">
      <c r="B32" s="71">
        <f>namenlijst!B33</f>
        <v>29</v>
      </c>
      <c r="C32" s="72">
        <f>namenlijst!C33</f>
        <v>0</v>
      </c>
      <c r="F32" s="1"/>
      <c r="G32" s="1"/>
      <c r="H32" s="1"/>
      <c r="I32" s="1"/>
      <c r="J32" s="1"/>
      <c r="K32" s="1"/>
      <c r="L32" s="1"/>
      <c r="M32" s="1"/>
      <c r="O32" s="1"/>
      <c r="P32" s="1"/>
      <c r="Q32" s="1"/>
      <c r="R32" s="1"/>
      <c r="S32" s="1"/>
      <c r="T32" s="1"/>
      <c r="U32" s="1"/>
    </row>
    <row r="33" spans="2:21" ht="13" x14ac:dyDescent="0.3">
      <c r="B33" s="71">
        <f>namenlijst!B34</f>
        <v>30</v>
      </c>
      <c r="C33" s="72">
        <f>namenlijst!C34</f>
        <v>0</v>
      </c>
      <c r="E33" s="67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"/>
      <c r="T33" s="1"/>
      <c r="U33" s="1"/>
    </row>
    <row r="34" spans="2:21" ht="13" x14ac:dyDescent="0.3">
      <c r="B34" s="71">
        <f>namenlijst!B35</f>
        <v>31</v>
      </c>
      <c r="C34" s="72">
        <f>namenlijst!C35</f>
        <v>0</v>
      </c>
      <c r="E34" s="67"/>
      <c r="F34" s="1"/>
      <c r="G34" s="1"/>
      <c r="H34" s="1"/>
      <c r="I34" s="1"/>
      <c r="J34" s="1"/>
      <c r="K34" s="1"/>
      <c r="L34" s="1"/>
      <c r="M34" s="1"/>
      <c r="O34" s="1"/>
      <c r="P34" s="1"/>
      <c r="Q34" s="1"/>
      <c r="R34" s="1"/>
      <c r="S34" s="1"/>
      <c r="T34" s="1"/>
      <c r="U34" s="1"/>
    </row>
    <row r="35" spans="2:21" ht="13" x14ac:dyDescent="0.3">
      <c r="B35" s="71">
        <f>namenlijst!B36</f>
        <v>32</v>
      </c>
      <c r="C35" s="72">
        <f>namenlijst!C36</f>
        <v>0</v>
      </c>
      <c r="E35" s="67"/>
      <c r="F35" s="1"/>
      <c r="G35" s="1"/>
      <c r="H35" s="1"/>
      <c r="I35" s="1"/>
      <c r="J35" s="1"/>
      <c r="K35" s="1"/>
      <c r="L35" s="1"/>
      <c r="M35" s="1"/>
      <c r="O35" s="1"/>
      <c r="P35" s="1"/>
      <c r="Q35" s="1"/>
      <c r="R35" s="1"/>
      <c r="S35" s="1"/>
      <c r="T35" s="1"/>
      <c r="U35" s="1"/>
    </row>
    <row r="36" spans="2:21" ht="13" x14ac:dyDescent="0.3">
      <c r="B36" s="71">
        <f>namenlijst!B37</f>
        <v>33</v>
      </c>
      <c r="C36" s="72">
        <f>namenlijst!C37</f>
        <v>0</v>
      </c>
      <c r="E36" s="67"/>
      <c r="F36" s="1"/>
      <c r="G36" s="1"/>
      <c r="H36" s="1"/>
      <c r="I36" s="1"/>
      <c r="J36" s="1"/>
      <c r="K36" s="1"/>
      <c r="L36" s="1"/>
      <c r="M36" s="1"/>
      <c r="O36" s="1"/>
      <c r="P36" s="1"/>
      <c r="Q36" s="1"/>
      <c r="R36" s="1"/>
      <c r="S36" s="1"/>
      <c r="T36" s="1"/>
      <c r="U36" s="1"/>
    </row>
    <row r="37" spans="2:21" ht="13" x14ac:dyDescent="0.3">
      <c r="B37" s="71">
        <f>namenlijst!B38</f>
        <v>34</v>
      </c>
      <c r="C37" s="72">
        <f>namenlijst!C38</f>
        <v>0</v>
      </c>
      <c r="E37" s="67"/>
      <c r="F37" s="1"/>
      <c r="G37" s="1"/>
      <c r="H37" s="1"/>
      <c r="I37" s="1"/>
      <c r="J37" s="1"/>
      <c r="K37" s="1"/>
      <c r="L37" s="1"/>
      <c r="M37" s="1"/>
      <c r="O37" s="1"/>
      <c r="P37" s="1"/>
      <c r="Q37" s="1"/>
      <c r="R37" s="1"/>
      <c r="S37" s="1"/>
      <c r="T37" s="1"/>
      <c r="U37" s="1"/>
    </row>
    <row r="38" spans="2:21" x14ac:dyDescent="0.25">
      <c r="B38" s="71">
        <f>namenlijst!B39</f>
        <v>35</v>
      </c>
      <c r="C38" s="72">
        <f>namenlijst!C39</f>
        <v>0</v>
      </c>
    </row>
    <row r="39" spans="2:21" x14ac:dyDescent="0.25">
      <c r="B39" s="71">
        <f>namenlijst!B40</f>
        <v>36</v>
      </c>
      <c r="C39" s="68">
        <f>namenlijst!C40</f>
        <v>0</v>
      </c>
    </row>
    <row r="40" spans="2:21" x14ac:dyDescent="0.25">
      <c r="B40" s="71">
        <f>namenlijst!B41</f>
        <v>37</v>
      </c>
      <c r="C40" s="68">
        <f>namenlijst!C41</f>
        <v>0</v>
      </c>
    </row>
    <row r="41" spans="2:21" x14ac:dyDescent="0.25">
      <c r="B41" s="71">
        <f>namenlijst!B42</f>
        <v>38</v>
      </c>
      <c r="C41" s="68">
        <f>namenlijst!C42</f>
        <v>0</v>
      </c>
    </row>
    <row r="42" spans="2:21" x14ac:dyDescent="0.25">
      <c r="B42" s="71">
        <f>namenlijst!B43</f>
        <v>39</v>
      </c>
      <c r="C42" s="68">
        <f>namenlijst!C43</f>
        <v>0</v>
      </c>
    </row>
    <row r="43" spans="2:21" x14ac:dyDescent="0.25">
      <c r="B43" s="71">
        <f>namenlijst!B44</f>
        <v>40</v>
      </c>
      <c r="C43" s="68" t="str">
        <f>namenlijst!C44</f>
        <v>tante jo</v>
      </c>
    </row>
    <row r="44" spans="2:21" x14ac:dyDescent="0.25">
      <c r="B44" s="71"/>
    </row>
    <row r="45" spans="2:21" x14ac:dyDescent="0.25">
      <c r="B45" s="71"/>
    </row>
    <row r="46" spans="2:21" x14ac:dyDescent="0.25">
      <c r="B46" s="71"/>
    </row>
    <row r="47" spans="2:21" x14ac:dyDescent="0.25">
      <c r="B47" s="71"/>
    </row>
    <row r="48" spans="2:21" x14ac:dyDescent="0.25">
      <c r="B48" s="71"/>
    </row>
    <row r="49" spans="2:2" x14ac:dyDescent="0.25">
      <c r="B49" s="71"/>
    </row>
  </sheetData>
  <sheetProtection sheet="1" objects="1" scenarios="1"/>
  <mergeCells count="35">
    <mergeCell ref="F19:U19"/>
    <mergeCell ref="F21:U21"/>
    <mergeCell ref="F20:U20"/>
    <mergeCell ref="F22:U22"/>
    <mergeCell ref="R29:S29"/>
    <mergeCell ref="T29:U29"/>
    <mergeCell ref="F29:G29"/>
    <mergeCell ref="H29:I29"/>
    <mergeCell ref="J29:K29"/>
    <mergeCell ref="L29:M29"/>
    <mergeCell ref="N29:O29"/>
    <mergeCell ref="P29:Q29"/>
    <mergeCell ref="B2:C2"/>
    <mergeCell ref="I2:M2"/>
    <mergeCell ref="J3:M3"/>
    <mergeCell ref="M5:O5"/>
    <mergeCell ref="M7:O7"/>
    <mergeCell ref="M6:O6"/>
    <mergeCell ref="F18:U18"/>
    <mergeCell ref="M8:O8"/>
    <mergeCell ref="M9:O9"/>
    <mergeCell ref="M10:O10"/>
    <mergeCell ref="M11:O11"/>
    <mergeCell ref="F16:L16"/>
    <mergeCell ref="S10:T10"/>
    <mergeCell ref="S11:T11"/>
    <mergeCell ref="F17:U17"/>
    <mergeCell ref="P3:Q3"/>
    <mergeCell ref="M12:O12"/>
    <mergeCell ref="S12:T12"/>
    <mergeCell ref="S8:T8"/>
    <mergeCell ref="S9:T9"/>
    <mergeCell ref="S5:T5"/>
    <mergeCell ref="S6:T6"/>
    <mergeCell ref="S7:T7"/>
  </mergeCells>
  <phoneticPr fontId="0" type="noConversion"/>
  <conditionalFormatting sqref="F5">
    <cfRule type="cellIs" dxfId="48" priority="220" stopIfTrue="1" operator="equal">
      <formula>0</formula>
    </cfRule>
    <cfRule type="cellIs" dxfId="47" priority="221" stopIfTrue="1" operator="between">
      <formula>5</formula>
      <formula>8</formula>
    </cfRule>
    <cfRule type="cellIs" dxfId="46" priority="222" stopIfTrue="1" operator="between">
      <formula>0</formula>
      <formula>4</formula>
    </cfRule>
  </conditionalFormatting>
  <conditionalFormatting sqref="F6:F13">
    <cfRule type="cellIs" dxfId="45" priority="4" operator="equal">
      <formula>0</formula>
    </cfRule>
  </conditionalFormatting>
  <conditionalFormatting sqref="F7">
    <cfRule type="cellIs" dxfId="44" priority="153" stopIfTrue="1" operator="between">
      <formula>0</formula>
      <formula>5</formula>
    </cfRule>
    <cfRule type="cellIs" dxfId="43" priority="154" stopIfTrue="1" operator="between">
      <formula>6</formula>
      <formula>10</formula>
    </cfRule>
  </conditionalFormatting>
  <conditionalFormatting sqref="F6:G6">
    <cfRule type="cellIs" dxfId="42" priority="129" stopIfTrue="1" operator="greaterThan">
      <formula>29</formula>
    </cfRule>
    <cfRule type="cellIs" dxfId="41" priority="130" stopIfTrue="1" operator="between">
      <formula>24</formula>
      <formula>29</formula>
    </cfRule>
  </conditionalFormatting>
  <conditionalFormatting sqref="F8:G8">
    <cfRule type="cellIs" dxfId="40" priority="256" stopIfTrue="1" operator="between">
      <formula>0</formula>
      <formula>5</formula>
    </cfRule>
    <cfRule type="cellIs" dxfId="39" priority="257" stopIfTrue="1" operator="between">
      <formula>6</formula>
      <formula>7</formula>
    </cfRule>
  </conditionalFormatting>
  <conditionalFormatting sqref="F9:G9">
    <cfRule type="cellIs" dxfId="38" priority="60" stopIfTrue="1" operator="equal">
      <formula>"n"</formula>
    </cfRule>
    <cfRule type="cellIs" dxfId="37" priority="61" stopIfTrue="1" operator="equal">
      <formula>"d"</formula>
    </cfRule>
  </conditionalFormatting>
  <conditionalFormatting sqref="F10:G10">
    <cfRule type="cellIs" dxfId="36" priority="56" stopIfTrue="1" operator="between">
      <formula>1</formula>
      <formula>7</formula>
    </cfRule>
    <cfRule type="cellIs" dxfId="35" priority="57" stopIfTrue="1" operator="between">
      <formula>8</formula>
      <formula>13</formula>
    </cfRule>
  </conditionalFormatting>
  <conditionalFormatting sqref="F13:G14">
    <cfRule type="cellIs" dxfId="34" priority="58" stopIfTrue="1" operator="equal">
      <formula>"o"</formula>
    </cfRule>
    <cfRule type="cellIs" dxfId="33" priority="59" stopIfTrue="1" operator="equal">
      <formula>"m"</formula>
    </cfRule>
  </conditionalFormatting>
  <conditionalFormatting sqref="F17:U22">
    <cfRule type="cellIs" dxfId="32" priority="1" operator="equal">
      <formula>0</formula>
    </cfRule>
  </conditionalFormatting>
  <conditionalFormatting sqref="G5">
    <cfRule type="cellIs" dxfId="31" priority="223" stopIfTrue="1" operator="between">
      <formula>0</formula>
      <formula>8</formula>
    </cfRule>
    <cfRule type="cellIs" dxfId="30" priority="224" stopIfTrue="1" operator="between">
      <formula>9</formula>
      <formula>14</formula>
    </cfRule>
  </conditionalFormatting>
  <conditionalFormatting sqref="G5:G13">
    <cfRule type="cellIs" dxfId="29" priority="3" operator="equal">
      <formula>0</formula>
    </cfRule>
  </conditionalFormatting>
  <conditionalFormatting sqref="G7">
    <cfRule type="cellIs" dxfId="28" priority="225" stopIfTrue="1" operator="between">
      <formula>0</formula>
      <formula>8</formula>
    </cfRule>
    <cfRule type="cellIs" dxfId="27" priority="226" stopIfTrue="1" operator="between">
      <formula>9</formula>
      <formula>12</formula>
    </cfRule>
  </conditionalFormatting>
  <conditionalFormatting sqref="P5:Q8 P12:Q12">
    <cfRule type="cellIs" dxfId="26" priority="193" stopIfTrue="1" operator="between">
      <formula>0.01</formula>
      <formula>0.39</formula>
    </cfRule>
    <cfRule type="cellIs" dxfId="25" priority="194" stopIfTrue="1" operator="between">
      <formula>0.4</formula>
      <formula>0.59</formula>
    </cfRule>
  </conditionalFormatting>
  <conditionalFormatting sqref="P5:Q12">
    <cfRule type="cellIs" dxfId="24" priority="2" operator="equal">
      <formula>0</formula>
    </cfRule>
  </conditionalFormatting>
  <conditionalFormatting sqref="P9:Q9">
    <cfRule type="cellIs" dxfId="23" priority="127" stopIfTrue="1" operator="between">
      <formula>0.8</formula>
      <formula>1</formula>
    </cfRule>
    <cfRule type="cellIs" dxfId="22" priority="128" stopIfTrue="1" operator="between">
      <formula>0.6</formula>
      <formula>0.79</formula>
    </cfRule>
  </conditionalFormatting>
  <conditionalFormatting sqref="R12:S12">
    <cfRule type="cellIs" dxfId="21" priority="103" stopIfTrue="1" operator="equal">
      <formula>"o"</formula>
    </cfRule>
  </conditionalFormatting>
  <conditionalFormatting sqref="S9:S12 R10:S11 F11:G12">
    <cfRule type="cellIs" dxfId="20" priority="55" stopIfTrue="1" operator="equal">
      <formula>"j"</formula>
    </cfRule>
  </conditionalFormatting>
  <conditionalFormatting sqref="S11:S12">
    <cfRule type="cellIs" dxfId="19" priority="31" stopIfTrue="1" operator="equal">
      <formula>"o"</formula>
    </cfRule>
  </conditionalFormatting>
  <conditionalFormatting sqref="U5">
    <cfRule type="cellIs" dxfId="18" priority="104" stopIfTrue="1" operator="between">
      <formula>0</formula>
      <formula>13</formula>
    </cfRule>
    <cfRule type="cellIs" dxfId="17" priority="105" stopIfTrue="1" operator="between">
      <formula>14</formula>
      <formula>15</formula>
    </cfRule>
  </conditionalFormatting>
  <conditionalFormatting sqref="U5:U6">
    <cfRule type="cellIs" dxfId="16" priority="14" operator="equal">
      <formula>0</formula>
    </cfRule>
  </conditionalFormatting>
  <conditionalFormatting sqref="U6">
    <cfRule type="cellIs" dxfId="15" priority="106" stopIfTrue="1" operator="between">
      <formula>0</formula>
      <formula>10</formula>
    </cfRule>
    <cfRule type="cellIs" dxfId="14" priority="107" stopIfTrue="1" operator="between">
      <formula>11</formula>
      <formula>14</formula>
    </cfRule>
  </conditionalFormatting>
  <conditionalFormatting sqref="U7">
    <cfRule type="cellIs" dxfId="13" priority="13" operator="equal">
      <formula>0</formula>
    </cfRule>
    <cfRule type="cellIs" dxfId="12" priority="45" stopIfTrue="1" operator="between">
      <formula>0</formula>
      <formula>7</formula>
    </cfRule>
    <cfRule type="cellIs" dxfId="11" priority="46" stopIfTrue="1" operator="equal">
      <formula>8</formula>
    </cfRule>
  </conditionalFormatting>
  <conditionalFormatting sqref="U8">
    <cfRule type="cellIs" dxfId="10" priority="47" stopIfTrue="1" operator="between">
      <formula>0</formula>
      <formula>11</formula>
    </cfRule>
    <cfRule type="cellIs" dxfId="9" priority="48" stopIfTrue="1" operator="between">
      <formula>12</formula>
      <formula>14</formula>
    </cfRule>
  </conditionalFormatting>
  <conditionalFormatting sqref="U8:U12">
    <cfRule type="cellIs" dxfId="8" priority="12" operator="equal">
      <formula>0</formula>
    </cfRule>
  </conditionalFormatting>
  <conditionalFormatting sqref="U9">
    <cfRule type="cellIs" dxfId="7" priority="26" operator="greaterThan">
      <formula>2.9</formula>
    </cfRule>
    <cfRule type="cellIs" dxfId="6" priority="27" operator="greaterThan">
      <formula>1.9</formula>
    </cfRule>
  </conditionalFormatting>
  <conditionalFormatting sqref="U10">
    <cfRule type="cellIs" dxfId="5" priority="23" operator="greaterThan">
      <formula>2.1</formula>
    </cfRule>
    <cfRule type="cellIs" dxfId="4" priority="24" operator="greaterThan">
      <formula>1.4</formula>
    </cfRule>
  </conditionalFormatting>
  <conditionalFormatting sqref="U11">
    <cfRule type="cellIs" dxfId="3" priority="20" operator="greaterThan">
      <formula>1.8</formula>
    </cfRule>
    <cfRule type="cellIs" dxfId="2" priority="21" operator="greaterThan">
      <formula>1.4</formula>
    </cfRule>
  </conditionalFormatting>
  <conditionalFormatting sqref="U12">
    <cfRule type="cellIs" dxfId="1" priority="17" operator="greaterThan">
      <formula>2</formula>
    </cfRule>
    <cfRule type="cellIs" dxfId="0" priority="18" operator="greaterThan">
      <formula>1.5</formula>
    </cfRule>
  </conditionalFormatting>
  <pageMargins left="0.97" right="0.45" top="0.2" bottom="0.13" header="0.14000000000000001" footer="0.13"/>
  <pageSetup paperSize="9" scale="70" orientation="landscape" horizontalDpi="36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namenlijst</vt:lpstr>
      <vt:lpstr>tussendoelen 1e keer</vt:lpstr>
      <vt:lpstr>tussendoelen 2e keer</vt:lpstr>
      <vt:lpstr>2.1</vt:lpstr>
      <vt:lpstr>2.2</vt:lpstr>
      <vt:lpstr>3.0</vt:lpstr>
      <vt:lpstr>leerling-profiel</vt:lpstr>
      <vt:lpstr>'2.1'!Afdrukbereik</vt:lpstr>
      <vt:lpstr>'2.2'!Afdrukbereik</vt:lpstr>
      <vt:lpstr>'3.0'!Afdrukbereik</vt:lpstr>
      <vt:lpstr>'leerling-profiel'!Afdrukbereik</vt:lpstr>
      <vt:lpstr>'tussendoelen 1e keer'!Afdrukbereik</vt:lpstr>
      <vt:lpstr>'tussendoelen 2e keer'!Afdrukbereik</vt:lpstr>
    </vt:vector>
  </TitlesOfParts>
  <Company>De Kardoen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Directie PCB De Triangel | Harrie Meinen</cp:lastModifiedBy>
  <cp:lastPrinted>2019-09-16T07:27:25Z</cp:lastPrinted>
  <dcterms:created xsi:type="dcterms:W3CDTF">2003-09-03T19:59:23Z</dcterms:created>
  <dcterms:modified xsi:type="dcterms:W3CDTF">2025-02-07T07:40:09Z</dcterms:modified>
</cp:coreProperties>
</file>